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9600" yWindow="-15" windowWidth="9645" windowHeight="11955" tabRatio="878"/>
  </bookViews>
  <sheets>
    <sheet name="5.Складская (категории) 2022" sheetId="23" r:id="rId1"/>
    <sheet name="новая считалка " sheetId="13" state="hidden" r:id="rId2"/>
    <sheet name="считалка" sheetId="2" state="hidden" r:id="rId3"/>
    <sheet name="Лист1" sheetId="11" state="hidden" r:id="rId4"/>
    <sheet name="автоматическая специф. " sheetId="8" state="hidden" r:id="rId5"/>
    <sheet name="складская программа" sheetId="3" state="hidden" r:id="rId6"/>
    <sheet name="Лист2" sheetId="17" state="hidden" r:id="rId7"/>
    <sheet name="Наценка РРЦ" sheetId="6" state="hidden" r:id="rId8"/>
    <sheet name="20. Ссылки на фото " sheetId="26" r:id="rId9"/>
  </sheets>
  <externalReferences>
    <externalReference r:id="rId10"/>
    <externalReference r:id="rId11"/>
  </externalReferences>
  <definedNames>
    <definedName name="_xlnm._FilterDatabase" localSheetId="3" hidden="1">Лист1!$A$190:$H$293</definedName>
    <definedName name="_xlnm._FilterDatabase" localSheetId="5" hidden="1">'складская программа'!$B$4:$O$70</definedName>
    <definedName name="_xlnm._FilterDatabase" localSheetId="2" hidden="1">считалка!$B$6:$AZ$91</definedName>
    <definedName name="Z_5F5DAD46_8B02_430F_B4C6_6FE656EE202C_.wvu.Cols" localSheetId="5" hidden="1">'складская программа'!#REF!</definedName>
    <definedName name="декоры">[1]Лист1!$B$171:$B$302</definedName>
    <definedName name="канты">[1]Лист1!$D$153:$D$158</definedName>
    <definedName name="кто">[1]Лист1!$B$140:$B$141</definedName>
    <definedName name="листы">[1]Лист1!$E$139:$E$142</definedName>
    <definedName name="материал">[1]Лист1!$E$163:$E$164</definedName>
    <definedName name="_xlnm.Print_Area" localSheetId="5">'складская программа'!$A$1:$O$72</definedName>
    <definedName name="основа">[1]Лист1!$B$146:$B$147</definedName>
    <definedName name="плинтус1">[1]Лист1!$D$172:$D$174</definedName>
    <definedName name="приложение">[1]Лист1!$E$134:$E$137</definedName>
    <definedName name="структура">[1]Лист1!$E$168:$E$170</definedName>
    <definedName name="стяжки">[1]Лист1!$B$153:$B$157</definedName>
    <definedName name="шаблоны">[1]Лист1!$E$144:$E$147</definedName>
  </definedNames>
  <calcPr calcId="125725"/>
  <customWorkbookViews>
    <customWorkbookView name="samelen - Личное представление" guid="{5F5DAD46-8B02-430F-B4C6-6FE656EE202C}" mergeInterval="0" personalView="1" maximized="1" xWindow="1" yWindow="1" windowWidth="1280" windowHeight="7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2"/>
  <c r="E77" l="1"/>
  <c r="C77"/>
  <c r="B77"/>
  <c r="D77" l="1"/>
  <c r="G96"/>
  <c r="K96" s="1"/>
  <c r="D92"/>
  <c r="D88"/>
  <c r="D71"/>
  <c r="D55"/>
  <c r="D50"/>
  <c r="D49"/>
  <c r="D36"/>
  <c r="D35"/>
  <c r="BB7"/>
  <c r="BB8" s="1"/>
  <c r="AP7"/>
  <c r="AP8" s="1"/>
  <c r="BC22"/>
  <c r="BC23" s="1"/>
  <c r="BE86"/>
  <c r="BD86"/>
  <c r="BC86"/>
  <c r="BB86"/>
  <c r="BE69"/>
  <c r="BD69"/>
  <c r="BE53"/>
  <c r="E94"/>
  <c r="E97"/>
  <c r="A101" i="13"/>
  <c r="E84"/>
  <c r="X84" s="1"/>
  <c r="B76" i="2"/>
  <c r="E68"/>
  <c r="E100" i="13"/>
  <c r="E98" i="2"/>
  <c r="E97" i="13"/>
  <c r="B96" i="2"/>
  <c r="E95" i="13"/>
  <c r="E93" i="2"/>
  <c r="A65" i="3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7"/>
  <c r="A66"/>
  <c r="G108" i="2"/>
  <c r="K108" s="1"/>
  <c r="B75"/>
  <c r="E21"/>
  <c r="BD21" s="1"/>
  <c r="E22"/>
  <c r="E107" i="13"/>
  <c r="B106"/>
  <c r="C98"/>
  <c r="G96"/>
  <c r="H96" s="1"/>
  <c r="E93"/>
  <c r="E87"/>
  <c r="C87"/>
  <c r="Y86"/>
  <c r="X86"/>
  <c r="Q86"/>
  <c r="P86"/>
  <c r="I86"/>
  <c r="H86"/>
  <c r="E85"/>
  <c r="C85"/>
  <c r="G84"/>
  <c r="O84" s="1"/>
  <c r="E83"/>
  <c r="E82"/>
  <c r="X82" s="1"/>
  <c r="B82"/>
  <c r="E81"/>
  <c r="X81" s="1"/>
  <c r="E79"/>
  <c r="X79" s="1"/>
  <c r="E77"/>
  <c r="X77" s="1"/>
  <c r="E76"/>
  <c r="X76" s="1"/>
  <c r="E75"/>
  <c r="E70"/>
  <c r="C70"/>
  <c r="Y69"/>
  <c r="X69"/>
  <c r="Q69"/>
  <c r="P69"/>
  <c r="I69"/>
  <c r="H69"/>
  <c r="C68"/>
  <c r="B67"/>
  <c r="B101" s="1"/>
  <c r="B66"/>
  <c r="B100" s="1"/>
  <c r="B63"/>
  <c r="B99" s="1"/>
  <c r="E61"/>
  <c r="E74" s="1"/>
  <c r="X74" s="1"/>
  <c r="E60"/>
  <c r="E73" s="1"/>
  <c r="X73" s="1"/>
  <c r="E59"/>
  <c r="E72" s="1"/>
  <c r="E57"/>
  <c r="X57" s="1"/>
  <c r="E54"/>
  <c r="C54"/>
  <c r="Y53"/>
  <c r="X53"/>
  <c r="Q53"/>
  <c r="P53"/>
  <c r="I53"/>
  <c r="H53"/>
  <c r="E52"/>
  <c r="C52"/>
  <c r="E51"/>
  <c r="E56" s="1"/>
  <c r="E48"/>
  <c r="A48"/>
  <c r="A47"/>
  <c r="E47"/>
  <c r="E46"/>
  <c r="A46"/>
  <c r="O45"/>
  <c r="H45"/>
  <c r="A42"/>
  <c r="E42"/>
  <c r="A41"/>
  <c r="E41"/>
  <c r="A34"/>
  <c r="E34"/>
  <c r="E33"/>
  <c r="A33"/>
  <c r="E32"/>
  <c r="A32"/>
  <c r="E31"/>
  <c r="A31"/>
  <c r="A30"/>
  <c r="E30"/>
  <c r="E25"/>
  <c r="E24"/>
  <c r="E20"/>
  <c r="X20" s="1"/>
  <c r="E16"/>
  <c r="X16" s="1"/>
  <c r="E14"/>
  <c r="X14" s="1"/>
  <c r="C3" i="6"/>
  <c r="C32"/>
  <c r="E24" i="2"/>
  <c r="E52"/>
  <c r="B106"/>
  <c r="E107"/>
  <c r="E20"/>
  <c r="B10" i="8"/>
  <c r="F11"/>
  <c r="F13"/>
  <c r="U15"/>
  <c r="N16"/>
  <c r="T16"/>
  <c r="J17"/>
  <c r="S17"/>
  <c r="Z17"/>
  <c r="M18"/>
  <c r="V18"/>
  <c r="D19"/>
  <c r="M19"/>
  <c r="U22"/>
  <c r="D23"/>
  <c r="M23"/>
  <c r="E24"/>
  <c r="N24"/>
  <c r="W24"/>
  <c r="C25"/>
  <c r="I25"/>
  <c r="J25"/>
  <c r="L25"/>
  <c r="R25"/>
  <c r="S25"/>
  <c r="D26"/>
  <c r="M26"/>
  <c r="D27"/>
  <c r="M27"/>
  <c r="E29"/>
  <c r="M29"/>
  <c r="D31"/>
  <c r="L31"/>
  <c r="E32"/>
  <c r="K32"/>
  <c r="Y31" s="1"/>
  <c r="X32"/>
  <c r="C33"/>
  <c r="I33"/>
  <c r="J33"/>
  <c r="D34"/>
  <c r="D35"/>
  <c r="E37"/>
  <c r="L38"/>
  <c r="X39"/>
  <c r="C47"/>
  <c r="L47"/>
  <c r="C48"/>
  <c r="L48"/>
  <c r="C49"/>
  <c r="L49"/>
  <c r="C50"/>
  <c r="L50"/>
  <c r="C51"/>
  <c r="L51"/>
  <c r="C52"/>
  <c r="L52"/>
  <c r="C53"/>
  <c r="L53"/>
  <c r="C54"/>
  <c r="L54"/>
  <c r="C55"/>
  <c r="L55"/>
  <c r="C56"/>
  <c r="L56"/>
  <c r="C57"/>
  <c r="L57"/>
  <c r="C58"/>
  <c r="L58" s="1"/>
  <c r="C59"/>
  <c r="L59" s="1"/>
  <c r="C60"/>
  <c r="L60" s="1"/>
  <c r="C61"/>
  <c r="L61" s="1"/>
  <c r="C62"/>
  <c r="L62" s="1"/>
  <c r="C63"/>
  <c r="L63" s="1"/>
  <c r="C65"/>
  <c r="L65" s="1"/>
  <c r="C66"/>
  <c r="L66" s="1"/>
  <c r="C67"/>
  <c r="L67" s="1"/>
  <c r="C68"/>
  <c r="L68" s="1"/>
  <c r="C69"/>
  <c r="L69" s="1"/>
  <c r="C70"/>
  <c r="L70" s="1"/>
  <c r="A4" i="1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S19" i="2"/>
  <c r="E25"/>
  <c r="A30"/>
  <c r="E30"/>
  <c r="A31"/>
  <c r="E31"/>
  <c r="A32"/>
  <c r="E32"/>
  <c r="A33"/>
  <c r="E33"/>
  <c r="A34"/>
  <c r="E34"/>
  <c r="A41"/>
  <c r="E41"/>
  <c r="A42"/>
  <c r="E42"/>
  <c r="H45"/>
  <c r="K45"/>
  <c r="O45" s="1"/>
  <c r="A46"/>
  <c r="E46"/>
  <c r="A47"/>
  <c r="E47"/>
  <c r="A48"/>
  <c r="E51"/>
  <c r="E56" s="1"/>
  <c r="C52"/>
  <c r="H53"/>
  <c r="I53"/>
  <c r="L53"/>
  <c r="M53"/>
  <c r="P53"/>
  <c r="Q53"/>
  <c r="T53"/>
  <c r="U53"/>
  <c r="X53"/>
  <c r="Y53"/>
  <c r="AB53"/>
  <c r="AC53"/>
  <c r="AF53"/>
  <c r="AG53"/>
  <c r="AJ53"/>
  <c r="AK53"/>
  <c r="AN53"/>
  <c r="AO53"/>
  <c r="AR53"/>
  <c r="AS53"/>
  <c r="AV53"/>
  <c r="AW53"/>
  <c r="AZ53"/>
  <c r="BD53" s="1"/>
  <c r="BA53"/>
  <c r="C54"/>
  <c r="E54"/>
  <c r="E57"/>
  <c r="E59"/>
  <c r="E60"/>
  <c r="E73" s="1"/>
  <c r="E61"/>
  <c r="E74" s="1"/>
  <c r="B63"/>
  <c r="B66"/>
  <c r="B67"/>
  <c r="C68"/>
  <c r="H69"/>
  <c r="I69"/>
  <c r="L69"/>
  <c r="M69"/>
  <c r="P69"/>
  <c r="Q69"/>
  <c r="T69"/>
  <c r="U69"/>
  <c r="X69"/>
  <c r="Y69"/>
  <c r="AB69"/>
  <c r="AC69"/>
  <c r="AF69"/>
  <c r="AG69"/>
  <c r="AJ69"/>
  <c r="AK69"/>
  <c r="AN69"/>
  <c r="AO69"/>
  <c r="AR69"/>
  <c r="AS69"/>
  <c r="AV69"/>
  <c r="AW69"/>
  <c r="AZ69"/>
  <c r="BA69"/>
  <c r="C70"/>
  <c r="E75"/>
  <c r="E76"/>
  <c r="E81"/>
  <c r="B82"/>
  <c r="E82"/>
  <c r="E83"/>
  <c r="G84"/>
  <c r="O84" s="1"/>
  <c r="P84" s="1"/>
  <c r="C85"/>
  <c r="E85"/>
  <c r="H86"/>
  <c r="I86"/>
  <c r="L86"/>
  <c r="M86"/>
  <c r="P86"/>
  <c r="Q86"/>
  <c r="T86"/>
  <c r="U86"/>
  <c r="X86"/>
  <c r="Y86"/>
  <c r="AB86"/>
  <c r="AC86"/>
  <c r="AD86"/>
  <c r="AE86"/>
  <c r="AF86"/>
  <c r="AG86"/>
  <c r="AH86"/>
  <c r="AI86"/>
  <c r="AJ86"/>
  <c r="AK86"/>
  <c r="AL86"/>
  <c r="AM86"/>
  <c r="AN86"/>
  <c r="AO86"/>
  <c r="AP86"/>
  <c r="AQ86"/>
  <c r="AR86"/>
  <c r="AS86"/>
  <c r="AT86"/>
  <c r="AU86"/>
  <c r="AV86"/>
  <c r="AW86"/>
  <c r="AX86"/>
  <c r="AY86"/>
  <c r="AZ86"/>
  <c r="BA86"/>
  <c r="C87"/>
  <c r="E87"/>
  <c r="C98"/>
  <c r="E1" i="13"/>
  <c r="E16" i="2"/>
  <c r="T16" s="1"/>
  <c r="F7"/>
  <c r="F8" s="1"/>
  <c r="J7"/>
  <c r="J8" s="1"/>
  <c r="N7" i="13"/>
  <c r="N8" s="1"/>
  <c r="R7" i="2"/>
  <c r="R8" s="1"/>
  <c r="E18"/>
  <c r="V7"/>
  <c r="V8" s="1"/>
  <c r="Z7"/>
  <c r="Z8" s="1"/>
  <c r="AD7"/>
  <c r="AD8" s="1"/>
  <c r="AH7"/>
  <c r="AH8" s="1"/>
  <c r="E78" i="13"/>
  <c r="X78" s="1"/>
  <c r="AL7" i="2"/>
  <c r="AL8" s="1"/>
  <c r="AT7"/>
  <c r="AT8" s="1"/>
  <c r="AX7"/>
  <c r="AX8" s="1"/>
  <c r="E80"/>
  <c r="E48"/>
  <c r="L45"/>
  <c r="G57"/>
  <c r="E22" i="13"/>
  <c r="X22" s="1"/>
  <c r="O57"/>
  <c r="W108"/>
  <c r="O82"/>
  <c r="P45"/>
  <c r="O75"/>
  <c r="O81"/>
  <c r="O97"/>
  <c r="O83"/>
  <c r="O76"/>
  <c r="O94"/>
  <c r="E1" i="2"/>
  <c r="O8" i="13"/>
  <c r="G11"/>
  <c r="O96"/>
  <c r="X64"/>
  <c r="O93"/>
  <c r="O67"/>
  <c r="O101" s="1"/>
  <c r="O56"/>
  <c r="W45"/>
  <c r="X45" s="1"/>
  <c r="O66"/>
  <c r="O100" s="1"/>
  <c r="X21"/>
  <c r="O95"/>
  <c r="O80"/>
  <c r="O11"/>
  <c r="G10"/>
  <c r="O10"/>
  <c r="O7"/>
  <c r="O9"/>
  <c r="G8"/>
  <c r="G7"/>
  <c r="G9"/>
  <c r="G94"/>
  <c r="G94" i="2"/>
  <c r="G97" i="13"/>
  <c r="G97" i="2"/>
  <c r="K97" s="1"/>
  <c r="O97" s="1"/>
  <c r="E104" i="13"/>
  <c r="E104" i="2"/>
  <c r="P96" i="13"/>
  <c r="W94"/>
  <c r="W97"/>
  <c r="W96"/>
  <c r="X96" s="1"/>
  <c r="W93"/>
  <c r="W99"/>
  <c r="W95"/>
  <c r="W100"/>
  <c r="W101"/>
  <c r="C6" i="17" l="1"/>
  <c r="G80" i="13"/>
  <c r="W28" i="2"/>
  <c r="AA28" s="1"/>
  <c r="AM28"/>
  <c r="AM26"/>
  <c r="AQ26" s="1"/>
  <c r="AU26" s="1"/>
  <c r="AY26" s="1"/>
  <c r="AM27"/>
  <c r="AQ27" s="1"/>
  <c r="AU27" s="1"/>
  <c r="AY27" s="1"/>
  <c r="W26"/>
  <c r="G67" i="13"/>
  <c r="G101" s="1"/>
  <c r="G72" i="2"/>
  <c r="W72" s="1"/>
  <c r="AM24"/>
  <c r="AI18"/>
  <c r="AJ18" s="1"/>
  <c r="W25"/>
  <c r="AA25" s="1"/>
  <c r="AB25" s="1"/>
  <c r="S62"/>
  <c r="AI62" s="1"/>
  <c r="AY62" s="1"/>
  <c r="AM25"/>
  <c r="AQ25" s="1"/>
  <c r="AR25" s="1"/>
  <c r="W24"/>
  <c r="S18"/>
  <c r="T18" s="1"/>
  <c r="G58"/>
  <c r="O58" s="1"/>
  <c r="G60"/>
  <c r="H60" s="1"/>
  <c r="AY18"/>
  <c r="AZ18" s="1"/>
  <c r="AM16"/>
  <c r="AN16" s="1"/>
  <c r="G108" i="13"/>
  <c r="O108" s="1"/>
  <c r="G56"/>
  <c r="H56" s="1"/>
  <c r="AM29" i="2"/>
  <c r="G78"/>
  <c r="G75"/>
  <c r="G81" i="13"/>
  <c r="H81" s="1"/>
  <c r="G76" i="2"/>
  <c r="E7" i="13"/>
  <c r="X7" s="1"/>
  <c r="N7" i="2"/>
  <c r="N8" s="1"/>
  <c r="N9" s="1"/>
  <c r="N10" s="1"/>
  <c r="N11" s="1"/>
  <c r="G64" i="13"/>
  <c r="O64" s="1"/>
  <c r="P64" s="1"/>
  <c r="E15"/>
  <c r="X15" s="1"/>
  <c r="E15" i="2"/>
  <c r="G57" i="13"/>
  <c r="H57" s="1"/>
  <c r="E8" i="2"/>
  <c r="E11" i="13"/>
  <c r="X11" s="1"/>
  <c r="G64" i="2"/>
  <c r="O64" s="1"/>
  <c r="O65" s="1"/>
  <c r="E18" i="13"/>
  <c r="E17" s="1"/>
  <c r="X17" s="1"/>
  <c r="E13"/>
  <c r="X13" s="1"/>
  <c r="L30" i="8"/>
  <c r="E8" i="13"/>
  <c r="X8" s="1"/>
  <c r="E58" i="2"/>
  <c r="E12" i="13"/>
  <c r="X12" s="1"/>
  <c r="E9" i="2"/>
  <c r="E7"/>
  <c r="E11"/>
  <c r="E10" i="13"/>
  <c r="X10" s="1"/>
  <c r="E62"/>
  <c r="X62" s="1"/>
  <c r="E12" i="2"/>
  <c r="AF12" s="1"/>
  <c r="E13"/>
  <c r="BD13" s="1"/>
  <c r="E14"/>
  <c r="AF14" s="1"/>
  <c r="E19" i="13"/>
  <c r="X19" s="1"/>
  <c r="E10" i="2"/>
  <c r="E9" i="13"/>
  <c r="X9" s="1"/>
  <c r="E19" i="2"/>
  <c r="E63" i="13"/>
  <c r="X63" s="1"/>
  <c r="X99" s="1"/>
  <c r="E68"/>
  <c r="E99"/>
  <c r="AJ16" i="2"/>
  <c r="P81" i="13"/>
  <c r="X61"/>
  <c r="E72" i="2"/>
  <c r="P45"/>
  <c r="S45"/>
  <c r="D15" i="8"/>
  <c r="P57" i="13"/>
  <c r="P97"/>
  <c r="P95"/>
  <c r="P56"/>
  <c r="P83"/>
  <c r="P75"/>
  <c r="P93"/>
  <c r="E80"/>
  <c r="X80" s="1"/>
  <c r="AM19" i="2"/>
  <c r="AU19" s="1"/>
  <c r="D69"/>
  <c r="B99"/>
  <c r="X83" i="13"/>
  <c r="X59"/>
  <c r="F7"/>
  <c r="F8" s="1"/>
  <c r="F9" s="1"/>
  <c r="L15" i="8"/>
  <c r="A67" i="2"/>
  <c r="E67" s="1"/>
  <c r="V7" i="13"/>
  <c r="V8" s="1"/>
  <c r="V9" s="1"/>
  <c r="X93"/>
  <c r="X75"/>
  <c r="P84"/>
  <c r="E94"/>
  <c r="P94" s="1"/>
  <c r="E78" i="2"/>
  <c r="L96"/>
  <c r="O96"/>
  <c r="S96" s="1"/>
  <c r="W96" s="1"/>
  <c r="P16" i="13"/>
  <c r="H96" i="2"/>
  <c r="P76" i="13"/>
  <c r="P16" i="2"/>
  <c r="G62"/>
  <c r="AE62" s="1"/>
  <c r="X97" i="13"/>
  <c r="A101" i="2"/>
  <c r="E101" s="1"/>
  <c r="A100" i="13"/>
  <c r="E105" i="2"/>
  <c r="A100"/>
  <c r="E100" s="1"/>
  <c r="E95"/>
  <c r="A66"/>
  <c r="E66" s="1"/>
  <c r="A63" i="13"/>
  <c r="E66"/>
  <c r="P66" s="1"/>
  <c r="P100" s="1"/>
  <c r="H97"/>
  <c r="A99" i="2"/>
  <c r="E99" s="1"/>
  <c r="A66" i="13"/>
  <c r="E98"/>
  <c r="E105"/>
  <c r="E106"/>
  <c r="G95"/>
  <c r="H95" s="1"/>
  <c r="G95" i="2"/>
  <c r="K95" s="1"/>
  <c r="O95" s="1"/>
  <c r="G93" i="13"/>
  <c r="H93" s="1"/>
  <c r="A65" i="2"/>
  <c r="E106"/>
  <c r="E108" s="1"/>
  <c r="E67" i="13"/>
  <c r="X67" s="1"/>
  <c r="X101" s="1"/>
  <c r="G93" i="2"/>
  <c r="K93" s="1"/>
  <c r="L93" s="1"/>
  <c r="B96" i="13"/>
  <c r="E101"/>
  <c r="A63" i="2"/>
  <c r="E63" s="1"/>
  <c r="A65" i="13"/>
  <c r="X65" s="1"/>
  <c r="A67"/>
  <c r="A99"/>
  <c r="AB16" i="2"/>
  <c r="AR16"/>
  <c r="AV16"/>
  <c r="BD16"/>
  <c r="G19"/>
  <c r="O19" s="1"/>
  <c r="W19"/>
  <c r="AE19" s="1"/>
  <c r="E37"/>
  <c r="BD37" s="1"/>
  <c r="AF16"/>
  <c r="AZ16"/>
  <c r="G83"/>
  <c r="H83" s="1"/>
  <c r="L16"/>
  <c r="X51" i="13"/>
  <c r="BD22" i="2"/>
  <c r="P14" i="13"/>
  <c r="E37"/>
  <c r="E49"/>
  <c r="E50" s="1"/>
  <c r="X38" s="1"/>
  <c r="AL9" i="2"/>
  <c r="AL10" s="1"/>
  <c r="AL11" s="1"/>
  <c r="AL12"/>
  <c r="AL13" s="1"/>
  <c r="AL59" s="1"/>
  <c r="AL72" s="1"/>
  <c r="AL60" s="1"/>
  <c r="R12"/>
  <c r="R13" s="1"/>
  <c r="R59" s="1"/>
  <c r="R72" s="1"/>
  <c r="R60" s="1"/>
  <c r="R73" s="1"/>
  <c r="R9"/>
  <c r="R10" s="1"/>
  <c r="R11" s="1"/>
  <c r="P82" i="13"/>
  <c r="H84" i="2"/>
  <c r="E39" i="13"/>
  <c r="X39" s="1"/>
  <c r="X95"/>
  <c r="X60"/>
  <c r="E35"/>
  <c r="X37" s="1"/>
  <c r="H84"/>
  <c r="W27" i="2"/>
  <c r="N9" i="13"/>
  <c r="N10" s="1"/>
  <c r="N11" s="1"/>
  <c r="N12"/>
  <c r="N13" s="1"/>
  <c r="E49" i="2"/>
  <c r="E50" s="1"/>
  <c r="T38" s="1"/>
  <c r="E40" i="13"/>
  <c r="X40" s="1"/>
  <c r="P97" i="2"/>
  <c r="H97"/>
  <c r="K84"/>
  <c r="L84" s="1"/>
  <c r="S84"/>
  <c r="T84" s="1"/>
  <c r="E35"/>
  <c r="T37" s="1"/>
  <c r="B100"/>
  <c r="B101"/>
  <c r="X56" i="13"/>
  <c r="W84" i="2"/>
  <c r="E39"/>
  <c r="O108"/>
  <c r="L97"/>
  <c r="Z9"/>
  <c r="Z10" s="1"/>
  <c r="Z11" s="1"/>
  <c r="Z12"/>
  <c r="Z13" s="1"/>
  <c r="D86"/>
  <c r="D53"/>
  <c r="E38" i="13"/>
  <c r="E38" i="2"/>
  <c r="E40"/>
  <c r="AX12"/>
  <c r="AX9"/>
  <c r="AX10" s="1"/>
  <c r="K94"/>
  <c r="H94"/>
  <c r="S97"/>
  <c r="V9"/>
  <c r="V10" s="1"/>
  <c r="V11" s="1"/>
  <c r="V12"/>
  <c r="V13" s="1"/>
  <c r="J9"/>
  <c r="J10" s="1"/>
  <c r="J11" s="1"/>
  <c r="J12"/>
  <c r="J13" s="1"/>
  <c r="BB9"/>
  <c r="BB12"/>
  <c r="AP12"/>
  <c r="AP9"/>
  <c r="AP10" s="1"/>
  <c r="AP11" s="1"/>
  <c r="AD9"/>
  <c r="AD10" s="1"/>
  <c r="AD11" s="1"/>
  <c r="AD12"/>
  <c r="F9"/>
  <c r="F12"/>
  <c r="X72" i="13"/>
  <c r="H57" i="2"/>
  <c r="K57"/>
  <c r="AT9"/>
  <c r="AT10" s="1"/>
  <c r="AT11" s="1"/>
  <c r="AT12"/>
  <c r="AH9"/>
  <c r="AH10" s="1"/>
  <c r="AH11" s="1"/>
  <c r="AH12"/>
  <c r="AH13" s="1"/>
  <c r="BD18"/>
  <c r="E17"/>
  <c r="W29"/>
  <c r="C4" i="17" l="1"/>
  <c r="B7"/>
  <c r="A7" s="1"/>
  <c r="C7"/>
  <c r="C5"/>
  <c r="C8"/>
  <c r="B8"/>
  <c r="H11" i="13"/>
  <c r="C2" i="17"/>
  <c r="B3"/>
  <c r="C3"/>
  <c r="B9"/>
  <c r="C9"/>
  <c r="P15" i="13"/>
  <c r="P11"/>
  <c r="Q11" s="1"/>
  <c r="B11" i="17"/>
  <c r="C11"/>
  <c r="B10"/>
  <c r="C10"/>
  <c r="B12"/>
  <c r="C12"/>
  <c r="N12" i="2"/>
  <c r="N13" s="1"/>
  <c r="AZ15"/>
  <c r="X18" i="13"/>
  <c r="H7"/>
  <c r="I7" s="1"/>
  <c r="P7"/>
  <c r="Q7" s="1"/>
  <c r="Q52" s="1"/>
  <c r="Q54" s="1"/>
  <c r="G65" i="2"/>
  <c r="H65" s="1"/>
  <c r="P64"/>
  <c r="T15"/>
  <c r="E58" i="13"/>
  <c r="E23" s="1"/>
  <c r="X23" s="1"/>
  <c r="K64" i="2"/>
  <c r="L64" s="1"/>
  <c r="G65" i="13"/>
  <c r="H65" s="1"/>
  <c r="H64"/>
  <c r="S64" i="2"/>
  <c r="T64" s="1"/>
  <c r="L15"/>
  <c r="BD15"/>
  <c r="H64"/>
  <c r="P15"/>
  <c r="AB15"/>
  <c r="AF15"/>
  <c r="AJ15"/>
  <c r="E62"/>
  <c r="O65" i="13"/>
  <c r="P65" s="1"/>
  <c r="AR12" i="2"/>
  <c r="AS12" s="1"/>
  <c r="AV12"/>
  <c r="AW12" s="1"/>
  <c r="G77"/>
  <c r="H77" s="1"/>
  <c r="P8" i="13"/>
  <c r="Q8" s="1"/>
  <c r="H8"/>
  <c r="I8" s="1"/>
  <c r="P13"/>
  <c r="Q13" s="1"/>
  <c r="AV15" i="2"/>
  <c r="AR15"/>
  <c r="Y9" i="13"/>
  <c r="H9"/>
  <c r="I9" s="1"/>
  <c r="AJ13" i="2"/>
  <c r="AK13" s="1"/>
  <c r="K56"/>
  <c r="P19"/>
  <c r="AB14"/>
  <c r="AJ12"/>
  <c r="AK12" s="1"/>
  <c r="BD12"/>
  <c r="BE12" s="1"/>
  <c r="AV14"/>
  <c r="E16" i="8"/>
  <c r="P9" i="13"/>
  <c r="Q9" s="1"/>
  <c r="AR13" i="2"/>
  <c r="AV13"/>
  <c r="L13"/>
  <c r="M13" s="1"/>
  <c r="BC62"/>
  <c r="BD14"/>
  <c r="H10" i="13"/>
  <c r="T13" i="2"/>
  <c r="U13" s="1"/>
  <c r="AZ13"/>
  <c r="P13"/>
  <c r="AB13"/>
  <c r="AC13" s="1"/>
  <c r="P12" i="13"/>
  <c r="Q12" s="1"/>
  <c r="AF13" i="2"/>
  <c r="AV19"/>
  <c r="AZ12"/>
  <c r="BA12" s="1"/>
  <c r="AZ19"/>
  <c r="AF19"/>
  <c r="T19"/>
  <c r="T14"/>
  <c r="P10" i="13"/>
  <c r="Q10" s="1"/>
  <c r="AZ14" i="2"/>
  <c r="D18" i="8"/>
  <c r="AR14" i="2"/>
  <c r="T12"/>
  <c r="U12" s="1"/>
  <c r="AB12"/>
  <c r="AC12" s="1"/>
  <c r="E21" i="8"/>
  <c r="BD19" i="2"/>
  <c r="AJ14"/>
  <c r="L14"/>
  <c r="P12"/>
  <c r="L12"/>
  <c r="M12" s="1"/>
  <c r="P14"/>
  <c r="H19"/>
  <c r="G61" i="13"/>
  <c r="O61" s="1"/>
  <c r="P61" s="1"/>
  <c r="S60" i="2"/>
  <c r="T60" s="1"/>
  <c r="U60" s="1"/>
  <c r="G74" i="13"/>
  <c r="H74" s="1"/>
  <c r="O60" i="2"/>
  <c r="P60" s="1"/>
  <c r="G73"/>
  <c r="H73" s="1"/>
  <c r="W60"/>
  <c r="AA60" s="1"/>
  <c r="AB60" s="1"/>
  <c r="V12" i="13"/>
  <c r="V13" s="1"/>
  <c r="V59" s="1"/>
  <c r="Y59" s="1"/>
  <c r="K72" i="2"/>
  <c r="L72" s="1"/>
  <c r="W61"/>
  <c r="AI61" s="1"/>
  <c r="AJ61" s="1"/>
  <c r="G74"/>
  <c r="W74" s="1"/>
  <c r="AQ74" s="1"/>
  <c r="AR74" s="1"/>
  <c r="S72"/>
  <c r="T72" s="1"/>
  <c r="U72" s="1"/>
  <c r="Y8" i="13"/>
  <c r="Y7"/>
  <c r="G59"/>
  <c r="H59" s="1"/>
  <c r="T96" i="2"/>
  <c r="AN19"/>
  <c r="C8" i="13"/>
  <c r="W62" i="2"/>
  <c r="G82"/>
  <c r="G82" i="13"/>
  <c r="H82" s="1"/>
  <c r="BC10" i="2"/>
  <c r="BD10" s="1"/>
  <c r="BC8"/>
  <c r="BD8" s="1"/>
  <c r="BE8" s="1"/>
  <c r="BC11"/>
  <c r="BD11" s="1"/>
  <c r="BC7"/>
  <c r="BD7" s="1"/>
  <c r="BE7" s="1"/>
  <c r="BC9"/>
  <c r="BD9" s="1"/>
  <c r="BE9" s="1"/>
  <c r="F12" i="13"/>
  <c r="F13" s="1"/>
  <c r="H72" i="2"/>
  <c r="O72"/>
  <c r="P72" s="1"/>
  <c r="K60"/>
  <c r="L60" s="1"/>
  <c r="H37" i="13"/>
  <c r="G73"/>
  <c r="O73" s="1"/>
  <c r="P73" s="1"/>
  <c r="G61" i="2"/>
  <c r="O61" s="1"/>
  <c r="P61" s="1"/>
  <c r="G60" i="13"/>
  <c r="O60" s="1"/>
  <c r="P60" s="1"/>
  <c r="G59" i="2"/>
  <c r="AQ59" s="1"/>
  <c r="AR59" s="1"/>
  <c r="G72" i="13"/>
  <c r="O72" s="1"/>
  <c r="P72" s="1"/>
  <c r="T45" i="2"/>
  <c r="W45"/>
  <c r="H80" i="13"/>
  <c r="N21" i="8"/>
  <c r="P80" i="13"/>
  <c r="G19"/>
  <c r="O19" s="1"/>
  <c r="P19" s="1"/>
  <c r="AQ19" i="2"/>
  <c r="AR19" s="1"/>
  <c r="G83" i="13"/>
  <c r="H83" s="1"/>
  <c r="K58" i="2"/>
  <c r="L58" s="1"/>
  <c r="G80"/>
  <c r="K80" s="1"/>
  <c r="K19"/>
  <c r="L19" s="1"/>
  <c r="G58" i="13"/>
  <c r="O58" s="1"/>
  <c r="C7"/>
  <c r="S58" i="2"/>
  <c r="W58" s="1"/>
  <c r="X58" s="1"/>
  <c r="E23"/>
  <c r="BD23" s="1"/>
  <c r="AI28"/>
  <c r="H94" i="13"/>
  <c r="L17" i="8"/>
  <c r="AN25" i="2"/>
  <c r="AY25"/>
  <c r="AZ25" s="1"/>
  <c r="G81"/>
  <c r="K81" s="1"/>
  <c r="X94" i="13"/>
  <c r="P58" i="2"/>
  <c r="T58" s="1"/>
  <c r="AU25"/>
  <c r="AV25" s="1"/>
  <c r="H58"/>
  <c r="R17" i="8"/>
  <c r="AE28" i="2"/>
  <c r="G62" i="13"/>
  <c r="H62" s="1"/>
  <c r="K62" i="2"/>
  <c r="AR39"/>
  <c r="K83"/>
  <c r="L83" s="1"/>
  <c r="X25"/>
  <c r="AL14"/>
  <c r="AL15" s="1"/>
  <c r="AL16" s="1"/>
  <c r="AO16" s="1"/>
  <c r="I17" i="8"/>
  <c r="AI19" i="2"/>
  <c r="AJ19" s="1"/>
  <c r="AN37"/>
  <c r="L37"/>
  <c r="B2" i="17"/>
  <c r="A2" s="1"/>
  <c r="O62" i="2"/>
  <c r="AA62"/>
  <c r="G77" i="13"/>
  <c r="O77" s="1"/>
  <c r="P77" s="1"/>
  <c r="P96" i="2"/>
  <c r="X66" i="13"/>
  <c r="X100" s="1"/>
  <c r="G67" i="2"/>
  <c r="H67" s="1"/>
  <c r="P67" i="13"/>
  <c r="P101" s="1"/>
  <c r="H67"/>
  <c r="H101" s="1"/>
  <c r="E108"/>
  <c r="H108" s="1"/>
  <c r="P65" i="2"/>
  <c r="O93"/>
  <c r="P93" s="1"/>
  <c r="H93"/>
  <c r="L95"/>
  <c r="H95"/>
  <c r="W13"/>
  <c r="X13" s="1"/>
  <c r="Y13" s="1"/>
  <c r="W16"/>
  <c r="X16" s="1"/>
  <c r="G63"/>
  <c r="G63" i="13"/>
  <c r="AF38" i="2"/>
  <c r="H38" i="13"/>
  <c r="P38"/>
  <c r="AE25" i="2"/>
  <c r="AF25" s="1"/>
  <c r="L108"/>
  <c r="AA19"/>
  <c r="AB19" s="1"/>
  <c r="C17" i="8"/>
  <c r="V10" i="13"/>
  <c r="H108" i="2"/>
  <c r="W14"/>
  <c r="X14" s="1"/>
  <c r="X19"/>
  <c r="W15"/>
  <c r="X15" s="1"/>
  <c r="G78" i="13"/>
  <c r="G66" i="2"/>
  <c r="G66" i="13"/>
  <c r="AJ38" i="2"/>
  <c r="W12"/>
  <c r="X12" s="1"/>
  <c r="Y12" s="1"/>
  <c r="AN38"/>
  <c r="G76" i="13"/>
  <c r="H76" s="1"/>
  <c r="AM14" i="2"/>
  <c r="AN14" s="1"/>
  <c r="AM12"/>
  <c r="AN12" s="1"/>
  <c r="AO12" s="1"/>
  <c r="AM15"/>
  <c r="AN15" s="1"/>
  <c r="AM13"/>
  <c r="AN13" s="1"/>
  <c r="AO13" s="1"/>
  <c r="AI25"/>
  <c r="AJ25" s="1"/>
  <c r="R14"/>
  <c r="R15" s="1"/>
  <c r="AI27"/>
  <c r="AJ40" s="1"/>
  <c r="AE27"/>
  <c r="AF40" s="1"/>
  <c r="AA27"/>
  <c r="AB40" s="1"/>
  <c r="E36" i="13"/>
  <c r="P37"/>
  <c r="AN39" i="2"/>
  <c r="B1" i="17"/>
  <c r="C1"/>
  <c r="X96" i="2"/>
  <c r="AA96"/>
  <c r="G28" i="13"/>
  <c r="O28" s="1"/>
  <c r="G28" i="2"/>
  <c r="G21"/>
  <c r="S22"/>
  <c r="G22"/>
  <c r="G17" i="13"/>
  <c r="H17" s="1"/>
  <c r="G20"/>
  <c r="H20" s="1"/>
  <c r="AM17" i="2"/>
  <c r="AN17" s="1"/>
  <c r="G22" i="13"/>
  <c r="G17" i="2"/>
  <c r="H17" s="1"/>
  <c r="G20"/>
  <c r="G21" i="13"/>
  <c r="H21" s="1"/>
  <c r="S20" i="2"/>
  <c r="W17"/>
  <c r="X17" s="1"/>
  <c r="BD39"/>
  <c r="X39"/>
  <c r="AV39"/>
  <c r="E36"/>
  <c r="AF37"/>
  <c r="AV37"/>
  <c r="P37"/>
  <c r="X37"/>
  <c r="AZ37"/>
  <c r="AJ37"/>
  <c r="N59" i="13"/>
  <c r="N72" s="1"/>
  <c r="N14"/>
  <c r="G24" i="2"/>
  <c r="G24" i="13"/>
  <c r="AY11" i="2"/>
  <c r="AZ11" s="1"/>
  <c r="AY10"/>
  <c r="AZ10" s="1"/>
  <c r="BA10" s="1"/>
  <c r="AY7"/>
  <c r="AZ7" s="1"/>
  <c r="BA7" s="1"/>
  <c r="AY8"/>
  <c r="AZ8" s="1"/>
  <c r="BA8" s="1"/>
  <c r="AY9"/>
  <c r="AZ9" s="1"/>
  <c r="BA9" s="1"/>
  <c r="AV40"/>
  <c r="AB38"/>
  <c r="L38"/>
  <c r="H38"/>
  <c r="AA26"/>
  <c r="AB39" s="1"/>
  <c r="AI26"/>
  <c r="AJ39" s="1"/>
  <c r="AE26"/>
  <c r="AF39" s="1"/>
  <c r="AQ84"/>
  <c r="AR84" s="1"/>
  <c r="AY84"/>
  <c r="AZ84" s="1"/>
  <c r="AA84"/>
  <c r="AB84" s="1"/>
  <c r="AI84"/>
  <c r="AM84"/>
  <c r="AN84" s="1"/>
  <c r="AU84"/>
  <c r="AV84" s="1"/>
  <c r="AE84"/>
  <c r="AF84" s="1"/>
  <c r="X84"/>
  <c r="AZ40"/>
  <c r="AZ38"/>
  <c r="P38"/>
  <c r="X38"/>
  <c r="AB37"/>
  <c r="AR38"/>
  <c r="AV38"/>
  <c r="AR37"/>
  <c r="H37"/>
  <c r="AZ39"/>
  <c r="S108"/>
  <c r="P108"/>
  <c r="P95"/>
  <c r="S95"/>
  <c r="Z14"/>
  <c r="Z59"/>
  <c r="BD38"/>
  <c r="BD40"/>
  <c r="AR40"/>
  <c r="AN40"/>
  <c r="X40"/>
  <c r="AU29"/>
  <c r="AQ29"/>
  <c r="AY29"/>
  <c r="G13"/>
  <c r="H13" s="1"/>
  <c r="G12"/>
  <c r="H12" s="1"/>
  <c r="I12" s="1"/>
  <c r="G13" i="13"/>
  <c r="H13" s="1"/>
  <c r="G16" i="2"/>
  <c r="H16" s="1"/>
  <c r="G16" i="13"/>
  <c r="H16" s="1"/>
  <c r="G14"/>
  <c r="H14" s="1"/>
  <c r="G14" i="2"/>
  <c r="H14" s="1"/>
  <c r="G12" i="13"/>
  <c r="H12" s="1"/>
  <c r="G15"/>
  <c r="H15" s="1"/>
  <c r="G15" i="2"/>
  <c r="H15" s="1"/>
  <c r="X85" i="13"/>
  <c r="X87" s="1"/>
  <c r="AG12" i="2"/>
  <c r="AD13"/>
  <c r="J59"/>
  <c r="J14"/>
  <c r="F10" i="13"/>
  <c r="C9"/>
  <c r="AX13" i="2"/>
  <c r="R17"/>
  <c r="R18" s="1"/>
  <c r="R19" s="1"/>
  <c r="R61"/>
  <c r="AA24"/>
  <c r="AE24"/>
  <c r="AF24" s="1"/>
  <c r="X24"/>
  <c r="G79"/>
  <c r="G79" i="13"/>
  <c r="K8" i="2"/>
  <c r="L8" s="1"/>
  <c r="M8" s="1"/>
  <c r="K11"/>
  <c r="L11" s="1"/>
  <c r="M11" s="1"/>
  <c r="K9"/>
  <c r="L9" s="1"/>
  <c r="M9" s="1"/>
  <c r="K10"/>
  <c r="L10" s="1"/>
  <c r="M10" s="1"/>
  <c r="K7"/>
  <c r="L7" s="1"/>
  <c r="AH14"/>
  <c r="AH59"/>
  <c r="G9"/>
  <c r="H9" s="1"/>
  <c r="I9" s="1"/>
  <c r="G11"/>
  <c r="H11" s="1"/>
  <c r="G7"/>
  <c r="G8"/>
  <c r="G10"/>
  <c r="H10" s="1"/>
  <c r="AI11"/>
  <c r="AJ11" s="1"/>
  <c r="AK11" s="1"/>
  <c r="AI9"/>
  <c r="AJ9" s="1"/>
  <c r="AK9" s="1"/>
  <c r="AI7"/>
  <c r="AJ7" s="1"/>
  <c r="AI8"/>
  <c r="AJ8" s="1"/>
  <c r="AK8" s="1"/>
  <c r="AI10"/>
  <c r="AJ10" s="1"/>
  <c r="AK10" s="1"/>
  <c r="AU11"/>
  <c r="AV11" s="1"/>
  <c r="AW11" s="1"/>
  <c r="AU9"/>
  <c r="AV9" s="1"/>
  <c r="AW9" s="1"/>
  <c r="AU10"/>
  <c r="AV10" s="1"/>
  <c r="AW10" s="1"/>
  <c r="AU8"/>
  <c r="AV8" s="1"/>
  <c r="AW8" s="1"/>
  <c r="AU7"/>
  <c r="AV7" s="1"/>
  <c r="G29"/>
  <c r="G29" i="13"/>
  <c r="O29" s="1"/>
  <c r="S9" i="2"/>
  <c r="T9" s="1"/>
  <c r="U9" s="1"/>
  <c r="S11"/>
  <c r="T11" s="1"/>
  <c r="U11" s="1"/>
  <c r="S8"/>
  <c r="T8" s="1"/>
  <c r="U8" s="1"/>
  <c r="S10"/>
  <c r="T10" s="1"/>
  <c r="U10" s="1"/>
  <c r="S7"/>
  <c r="T7" s="1"/>
  <c r="AM10"/>
  <c r="AN10" s="1"/>
  <c r="AO10" s="1"/>
  <c r="AM11"/>
  <c r="AN11" s="1"/>
  <c r="AO11" s="1"/>
  <c r="AM9"/>
  <c r="AN9" s="1"/>
  <c r="AO9" s="1"/>
  <c r="AM7"/>
  <c r="AN7" s="1"/>
  <c r="AM8"/>
  <c r="AN8" s="1"/>
  <c r="AO8" s="1"/>
  <c r="G75" i="13"/>
  <c r="H75" s="1"/>
  <c r="AA29" i="2"/>
  <c r="AI29"/>
  <c r="AE29"/>
  <c r="BC25"/>
  <c r="BD25" s="1"/>
  <c r="W25" i="13"/>
  <c r="X25" s="1"/>
  <c r="G26" i="2"/>
  <c r="G26" i="13"/>
  <c r="G18" i="2"/>
  <c r="H18" s="1"/>
  <c r="O18"/>
  <c r="P18" s="1"/>
  <c r="G18" i="13"/>
  <c r="H18" s="1"/>
  <c r="O18"/>
  <c r="P18" s="1"/>
  <c r="K18" i="2"/>
  <c r="L18" s="1"/>
  <c r="G25"/>
  <c r="G25" i="13"/>
  <c r="AE11" i="2"/>
  <c r="AF11" s="1"/>
  <c r="AG11" s="1"/>
  <c r="AE8"/>
  <c r="AF8" s="1"/>
  <c r="AG8" s="1"/>
  <c r="AE7"/>
  <c r="AF7" s="1"/>
  <c r="AE10"/>
  <c r="AF10" s="1"/>
  <c r="AG10" s="1"/>
  <c r="AE9"/>
  <c r="AF9" s="1"/>
  <c r="AG9" s="1"/>
  <c r="AT13"/>
  <c r="L57"/>
  <c r="O57"/>
  <c r="F10"/>
  <c r="AP13"/>
  <c r="BB10"/>
  <c r="W97"/>
  <c r="T97"/>
  <c r="L94"/>
  <c r="O94"/>
  <c r="AX11"/>
  <c r="AA11"/>
  <c r="AB11" s="1"/>
  <c r="AC11" s="1"/>
  <c r="AA9"/>
  <c r="AB9" s="1"/>
  <c r="AC9" s="1"/>
  <c r="AA7"/>
  <c r="AB7" s="1"/>
  <c r="AA10"/>
  <c r="AB10" s="1"/>
  <c r="AC10" s="1"/>
  <c r="AA8"/>
  <c r="AB8" s="1"/>
  <c r="AC8" s="1"/>
  <c r="O20" i="13"/>
  <c r="P20" s="1"/>
  <c r="O22" i="2"/>
  <c r="AE17"/>
  <c r="AF17" s="1"/>
  <c r="AU17"/>
  <c r="AV17" s="1"/>
  <c r="O17" i="13"/>
  <c r="P17" s="1"/>
  <c r="O17" i="2"/>
  <c r="P17" s="1"/>
  <c r="O21" i="13"/>
  <c r="P21" s="1"/>
  <c r="O22"/>
  <c r="O20" i="2"/>
  <c r="X72"/>
  <c r="AA72"/>
  <c r="AB72" s="1"/>
  <c r="AE72"/>
  <c r="AF72" s="1"/>
  <c r="AI72"/>
  <c r="O7"/>
  <c r="P7" s="1"/>
  <c r="O8"/>
  <c r="P8" s="1"/>
  <c r="Q8" s="1"/>
  <c r="O10"/>
  <c r="P10" s="1"/>
  <c r="Q10" s="1"/>
  <c r="O11"/>
  <c r="P11" s="1"/>
  <c r="Q11" s="1"/>
  <c r="O9"/>
  <c r="P9" s="1"/>
  <c r="Q9" s="1"/>
  <c r="AQ11"/>
  <c r="AR11" s="1"/>
  <c r="AS11" s="1"/>
  <c r="AQ7"/>
  <c r="AR7" s="1"/>
  <c r="AQ8"/>
  <c r="AR8" s="1"/>
  <c r="AS8" s="1"/>
  <c r="AQ9"/>
  <c r="AR9" s="1"/>
  <c r="AS9" s="1"/>
  <c r="AQ10"/>
  <c r="AR10" s="1"/>
  <c r="AS10" s="1"/>
  <c r="B6" i="17"/>
  <c r="AU18" i="2"/>
  <c r="AV18" s="1"/>
  <c r="AQ18"/>
  <c r="AR18" s="1"/>
  <c r="AM18"/>
  <c r="AN18" s="1"/>
  <c r="BC24"/>
  <c r="BD24" s="1"/>
  <c r="W24" i="13"/>
  <c r="X24" s="1"/>
  <c r="AU28" i="2"/>
  <c r="AQ28"/>
  <c r="AY28"/>
  <c r="W18"/>
  <c r="X18" s="1"/>
  <c r="AA18"/>
  <c r="AB18" s="1"/>
  <c r="AE18"/>
  <c r="AF18" s="1"/>
  <c r="AY24"/>
  <c r="AZ24" s="1"/>
  <c r="AQ24"/>
  <c r="AR24" s="1"/>
  <c r="AN24"/>
  <c r="AU24"/>
  <c r="AV24" s="1"/>
  <c r="W11"/>
  <c r="X11" s="1"/>
  <c r="Y11" s="1"/>
  <c r="W10"/>
  <c r="X10" s="1"/>
  <c r="Y10" s="1"/>
  <c r="W8"/>
  <c r="X8" s="1"/>
  <c r="Y8" s="1"/>
  <c r="W9"/>
  <c r="X9" s="1"/>
  <c r="Y9" s="1"/>
  <c r="W7"/>
  <c r="X7" s="1"/>
  <c r="G27" i="13"/>
  <c r="G27" i="2"/>
  <c r="AQ17"/>
  <c r="K22"/>
  <c r="K20"/>
  <c r="AA17"/>
  <c r="AB17" s="1"/>
  <c r="K17"/>
  <c r="L17" s="1"/>
  <c r="AZ17"/>
  <c r="AJ17"/>
  <c r="T17"/>
  <c r="F13"/>
  <c r="BB13"/>
  <c r="V14"/>
  <c r="V59"/>
  <c r="AL73"/>
  <c r="H52" i="13" l="1"/>
  <c r="H54" s="1"/>
  <c r="D7" i="17"/>
  <c r="A12"/>
  <c r="D12" s="1"/>
  <c r="A3"/>
  <c r="D3" s="1"/>
  <c r="A4"/>
  <c r="D4" s="1"/>
  <c r="A9"/>
  <c r="D9" s="1"/>
  <c r="A11"/>
  <c r="D11" s="1"/>
  <c r="A8"/>
  <c r="A10"/>
  <c r="D10" s="1"/>
  <c r="D2"/>
  <c r="P52" i="13"/>
  <c r="P54" s="1"/>
  <c r="X58"/>
  <c r="X68" s="1"/>
  <c r="X70" s="1"/>
  <c r="Q12" i="2"/>
  <c r="D12" s="1"/>
  <c r="K65"/>
  <c r="L65" s="1"/>
  <c r="S65"/>
  <c r="T65" s="1"/>
  <c r="P58" i="13"/>
  <c r="W64" i="2"/>
  <c r="X64" s="1"/>
  <c r="AM77"/>
  <c r="AU77" s="1"/>
  <c r="AV77" s="1"/>
  <c r="AB62"/>
  <c r="W77"/>
  <c r="X77" s="1"/>
  <c r="S77"/>
  <c r="T77" s="1"/>
  <c r="AA77"/>
  <c r="AB77" s="1"/>
  <c r="K77"/>
  <c r="L77" s="1"/>
  <c r="K59"/>
  <c r="L59" s="1"/>
  <c r="M59" s="1"/>
  <c r="P62"/>
  <c r="AE77"/>
  <c r="AF77" s="1"/>
  <c r="L62"/>
  <c r="AQ77"/>
  <c r="AR77" s="1"/>
  <c r="X62"/>
  <c r="AI77"/>
  <c r="AJ77" s="1"/>
  <c r="AZ62"/>
  <c r="T62"/>
  <c r="H62"/>
  <c r="AF62"/>
  <c r="AJ62"/>
  <c r="BD62"/>
  <c r="O77"/>
  <c r="P77" s="1"/>
  <c r="H56"/>
  <c r="V72" i="13"/>
  <c r="V60" s="1"/>
  <c r="V73" s="1"/>
  <c r="AE61" i="2"/>
  <c r="AF61" s="1"/>
  <c r="AA61"/>
  <c r="AB61" s="1"/>
  <c r="O73"/>
  <c r="P73" s="1"/>
  <c r="X61"/>
  <c r="H61" i="13"/>
  <c r="K73" i="2"/>
  <c r="L73" s="1"/>
  <c r="S73"/>
  <c r="T73" s="1"/>
  <c r="U73" s="1"/>
  <c r="AM61"/>
  <c r="AN61" s="1"/>
  <c r="W73"/>
  <c r="AE73" s="1"/>
  <c r="AF73" s="1"/>
  <c r="I12" i="13"/>
  <c r="H81" i="2"/>
  <c r="AE74"/>
  <c r="AF74" s="1"/>
  <c r="AE60"/>
  <c r="AF60" s="1"/>
  <c r="AI74"/>
  <c r="BC74" s="1"/>
  <c r="BD74" s="1"/>
  <c r="O59" i="13"/>
  <c r="P59" s="1"/>
  <c r="Q59" s="1"/>
  <c r="O74" i="2"/>
  <c r="P74" s="1"/>
  <c r="AI60"/>
  <c r="AJ60" s="1"/>
  <c r="AA74"/>
  <c r="AB74" s="1"/>
  <c r="X60"/>
  <c r="AM60"/>
  <c r="AQ60" s="1"/>
  <c r="AR60" s="1"/>
  <c r="S74"/>
  <c r="T74" s="1"/>
  <c r="O74" i="13"/>
  <c r="P74" s="1"/>
  <c r="Y12"/>
  <c r="H74" i="2"/>
  <c r="K74"/>
  <c r="L74" s="1"/>
  <c r="X74"/>
  <c r="V14" i="13"/>
  <c r="V15" s="1"/>
  <c r="V16" s="1"/>
  <c r="Y16" s="1"/>
  <c r="AM74" i="2"/>
  <c r="AU74" s="1"/>
  <c r="AV74" s="1"/>
  <c r="Y13" i="13"/>
  <c r="D8"/>
  <c r="X108"/>
  <c r="AU59" i="2"/>
  <c r="AV59" s="1"/>
  <c r="D9" i="13"/>
  <c r="O59" i="2"/>
  <c r="P59" s="1"/>
  <c r="AA58"/>
  <c r="AB58" s="1"/>
  <c r="S61"/>
  <c r="T61" s="1"/>
  <c r="U61" s="1"/>
  <c r="AQ62"/>
  <c r="AR62" s="1"/>
  <c r="H61"/>
  <c r="AM62"/>
  <c r="AU62" s="1"/>
  <c r="AV62" s="1"/>
  <c r="H58" i="13"/>
  <c r="K61" i="2"/>
  <c r="L61" s="1"/>
  <c r="H72" i="13"/>
  <c r="AA80" i="2"/>
  <c r="AB80" s="1"/>
  <c r="K82"/>
  <c r="H82"/>
  <c r="S59"/>
  <c r="BC59" s="1"/>
  <c r="BD59" s="1"/>
  <c r="H73" i="13"/>
  <c r="H60"/>
  <c r="O62"/>
  <c r="P62" s="1"/>
  <c r="H19"/>
  <c r="AM59" i="2"/>
  <c r="AN59" s="1"/>
  <c r="AO59" s="1"/>
  <c r="H59"/>
  <c r="W59"/>
  <c r="X59" s="1"/>
  <c r="Y59" s="1"/>
  <c r="X45"/>
  <c r="AA45"/>
  <c r="H80"/>
  <c r="AI80"/>
  <c r="AM80" s="1"/>
  <c r="AQ80" s="1"/>
  <c r="AE80"/>
  <c r="AF80" s="1"/>
  <c r="W80"/>
  <c r="X80" s="1"/>
  <c r="O83"/>
  <c r="P83" s="1"/>
  <c r="AO15"/>
  <c r="G101"/>
  <c r="H101" s="1"/>
  <c r="L101" s="1"/>
  <c r="P101" s="1"/>
  <c r="T101" s="1"/>
  <c r="X101" s="1"/>
  <c r="AB101" s="1"/>
  <c r="AF101" s="1"/>
  <c r="AJ101" s="1"/>
  <c r="AN101" s="1"/>
  <c r="H77" i="13"/>
  <c r="K67" i="2"/>
  <c r="O67" s="1"/>
  <c r="AO14"/>
  <c r="S93"/>
  <c r="W93" s="1"/>
  <c r="P108" i="13"/>
  <c r="O78" i="2"/>
  <c r="P78" s="1"/>
  <c r="S78"/>
  <c r="T78" s="1"/>
  <c r="K78"/>
  <c r="L78" s="1"/>
  <c r="H78"/>
  <c r="W78"/>
  <c r="K66"/>
  <c r="G100"/>
  <c r="H100" s="1"/>
  <c r="H66"/>
  <c r="G100" i="13"/>
  <c r="H66"/>
  <c r="H100" s="1"/>
  <c r="G99" i="2"/>
  <c r="H99" s="1"/>
  <c r="L99" s="1"/>
  <c r="P99" s="1"/>
  <c r="T99" s="1"/>
  <c r="H63"/>
  <c r="K63"/>
  <c r="O63"/>
  <c r="O78" i="13"/>
  <c r="P78" s="1"/>
  <c r="H78"/>
  <c r="Y10"/>
  <c r="V11"/>
  <c r="Y11" s="1"/>
  <c r="O63"/>
  <c r="H63"/>
  <c r="H99" s="1"/>
  <c r="G99"/>
  <c r="U14" i="2"/>
  <c r="O80"/>
  <c r="L80"/>
  <c r="C12" i="13"/>
  <c r="K76" i="2"/>
  <c r="H76"/>
  <c r="BA11"/>
  <c r="H24"/>
  <c r="S24"/>
  <c r="T24" s="1"/>
  <c r="K24"/>
  <c r="L24" s="1"/>
  <c r="O24"/>
  <c r="P24" s="1"/>
  <c r="W20"/>
  <c r="H20"/>
  <c r="K21"/>
  <c r="H21"/>
  <c r="AB96"/>
  <c r="AE96"/>
  <c r="O24" i="13"/>
  <c r="P24" s="1"/>
  <c r="H24"/>
  <c r="N60"/>
  <c r="Q72"/>
  <c r="S23" i="2"/>
  <c r="T23" s="1"/>
  <c r="T22"/>
  <c r="A1" i="17"/>
  <c r="D1" s="1"/>
  <c r="AJ84" i="2"/>
  <c r="BC84"/>
  <c r="BD84" s="1"/>
  <c r="N15" i="13"/>
  <c r="Q14"/>
  <c r="AI20" i="2"/>
  <c r="T20"/>
  <c r="G23" i="13"/>
  <c r="H23" s="1"/>
  <c r="H22"/>
  <c r="H22" i="2"/>
  <c r="G23"/>
  <c r="W22"/>
  <c r="O28"/>
  <c r="S28"/>
  <c r="K28"/>
  <c r="O81"/>
  <c r="L81"/>
  <c r="U18"/>
  <c r="U17"/>
  <c r="T108"/>
  <c r="W108"/>
  <c r="T95"/>
  <c r="W95"/>
  <c r="Z72"/>
  <c r="Z60" s="1"/>
  <c r="AC14"/>
  <c r="Z15"/>
  <c r="O23" i="13"/>
  <c r="P23" s="1"/>
  <c r="P22"/>
  <c r="AL61" i="2"/>
  <c r="AL17"/>
  <c r="AL18" s="1"/>
  <c r="AL19" s="1"/>
  <c r="AR17"/>
  <c r="BC17"/>
  <c r="BD17" s="1"/>
  <c r="AS7"/>
  <c r="AT59"/>
  <c r="AT14"/>
  <c r="AW13"/>
  <c r="AG7"/>
  <c r="O25"/>
  <c r="P25" s="1"/>
  <c r="H25"/>
  <c r="K25"/>
  <c r="L25" s="1"/>
  <c r="S25"/>
  <c r="T25" s="1"/>
  <c r="K75"/>
  <c r="H75"/>
  <c r="K29"/>
  <c r="S29"/>
  <c r="O29"/>
  <c r="H79" i="13"/>
  <c r="O79"/>
  <c r="P79" s="1"/>
  <c r="R74" i="2"/>
  <c r="J72"/>
  <c r="C12"/>
  <c r="C9"/>
  <c r="I13"/>
  <c r="K23"/>
  <c r="L22"/>
  <c r="AA22"/>
  <c r="O25" i="13"/>
  <c r="P25" s="1"/>
  <c r="H25"/>
  <c r="H39" i="2"/>
  <c r="K26"/>
  <c r="L39" s="1"/>
  <c r="S26"/>
  <c r="T39" s="1"/>
  <c r="O26"/>
  <c r="P39" s="1"/>
  <c r="H7"/>
  <c r="C7"/>
  <c r="J15"/>
  <c r="M14"/>
  <c r="BB59"/>
  <c r="BB14"/>
  <c r="BE13"/>
  <c r="AA20"/>
  <c r="L20"/>
  <c r="X52" i="13"/>
  <c r="X54" s="1"/>
  <c r="Q7" i="2"/>
  <c r="AE20"/>
  <c r="P20"/>
  <c r="P94"/>
  <c r="S94"/>
  <c r="X97"/>
  <c r="AA97"/>
  <c r="AP59"/>
  <c r="AP14"/>
  <c r="AS13"/>
  <c r="P57"/>
  <c r="S57"/>
  <c r="O26" i="13"/>
  <c r="P39" s="1"/>
  <c r="H39"/>
  <c r="AO7" i="2"/>
  <c r="U7"/>
  <c r="AK7"/>
  <c r="C8"/>
  <c r="H8"/>
  <c r="I8" s="1"/>
  <c r="D8" s="1"/>
  <c r="AH15"/>
  <c r="AK14"/>
  <c r="AI24"/>
  <c r="AJ24" s="1"/>
  <c r="AB24"/>
  <c r="F11" i="13"/>
  <c r="C10"/>
  <c r="I10"/>
  <c r="D7"/>
  <c r="I52"/>
  <c r="I13"/>
  <c r="V15" i="2"/>
  <c r="Y14"/>
  <c r="Y7"/>
  <c r="R16"/>
  <c r="U16" s="1"/>
  <c r="U15"/>
  <c r="M7"/>
  <c r="O56"/>
  <c r="L56"/>
  <c r="V72"/>
  <c r="V60" s="1"/>
  <c r="O27" i="13"/>
  <c r="P40" s="1"/>
  <c r="H40"/>
  <c r="N59" i="2"/>
  <c r="N14"/>
  <c r="Q13"/>
  <c r="F59"/>
  <c r="C13"/>
  <c r="F14"/>
  <c r="I14" s="1"/>
  <c r="K27"/>
  <c r="L40" s="1"/>
  <c r="O27"/>
  <c r="P40" s="1"/>
  <c r="H40"/>
  <c r="S27"/>
  <c r="T40" s="1"/>
  <c r="AJ72"/>
  <c r="AM72"/>
  <c r="F59" i="13"/>
  <c r="F14"/>
  <c r="I14" s="1"/>
  <c r="C13"/>
  <c r="O23" i="2"/>
  <c r="P22"/>
  <c r="AE22"/>
  <c r="AC7"/>
  <c r="BB11"/>
  <c r="BE11" s="1"/>
  <c r="BE10"/>
  <c r="F11"/>
  <c r="C11" s="1"/>
  <c r="C10"/>
  <c r="AW7"/>
  <c r="AH72"/>
  <c r="AH60" s="1"/>
  <c r="S79"/>
  <c r="K79"/>
  <c r="L79" s="1"/>
  <c r="H79"/>
  <c r="O79"/>
  <c r="P79" s="1"/>
  <c r="U19"/>
  <c r="R20"/>
  <c r="AX14"/>
  <c r="AX59"/>
  <c r="BA13"/>
  <c r="AD14"/>
  <c r="AD59"/>
  <c r="AG13"/>
  <c r="I10"/>
  <c r="D9"/>
  <c r="D5" i="17" l="1"/>
  <c r="D8"/>
  <c r="A6"/>
  <c r="D6" s="1"/>
  <c r="W65" i="2"/>
  <c r="X65" s="1"/>
  <c r="BC77"/>
  <c r="BD77" s="1"/>
  <c r="Y60" i="13"/>
  <c r="AA64" i="2"/>
  <c r="AE64" s="1"/>
  <c r="AN77"/>
  <c r="AY77"/>
  <c r="AZ77" s="1"/>
  <c r="Y72" i="13"/>
  <c r="AU60" i="2"/>
  <c r="AV60" s="1"/>
  <c r="X73"/>
  <c r="AN60"/>
  <c r="AO60" s="1"/>
  <c r="X90" i="13"/>
  <c r="X91" s="1"/>
  <c r="AE59" i="2"/>
  <c r="AF59" s="1"/>
  <c r="AG59" s="1"/>
  <c r="AQ73"/>
  <c r="AR73" s="1"/>
  <c r="D13" i="13"/>
  <c r="AA73" i="2"/>
  <c r="AB73" s="1"/>
  <c r="AM73"/>
  <c r="AY73" s="1"/>
  <c r="AZ73" s="1"/>
  <c r="AI73"/>
  <c r="BC73" s="1"/>
  <c r="BD73" s="1"/>
  <c r="AU61"/>
  <c r="AV61" s="1"/>
  <c r="AY60"/>
  <c r="AZ60" s="1"/>
  <c r="AQ61"/>
  <c r="AR61" s="1"/>
  <c r="AY61"/>
  <c r="AN74"/>
  <c r="D12" i="13"/>
  <c r="U74" i="2"/>
  <c r="AY59"/>
  <c r="AZ59" s="1"/>
  <c r="BA59" s="1"/>
  <c r="AJ74"/>
  <c r="Y15" i="13"/>
  <c r="AN62" i="2"/>
  <c r="Y14" i="13"/>
  <c r="D14" s="1"/>
  <c r="AE58" i="2"/>
  <c r="AF58" s="1"/>
  <c r="AY74"/>
  <c r="AZ74" s="1"/>
  <c r="D10" i="13"/>
  <c r="AN80" i="2"/>
  <c r="AA59"/>
  <c r="AB59" s="1"/>
  <c r="AC59" s="1"/>
  <c r="AJ80"/>
  <c r="AI59"/>
  <c r="AJ59" s="1"/>
  <c r="AK59" s="1"/>
  <c r="H68"/>
  <c r="H70" s="1"/>
  <c r="O82"/>
  <c r="L82"/>
  <c r="T59"/>
  <c r="U59" s="1"/>
  <c r="AB45"/>
  <c r="AE45"/>
  <c r="S83"/>
  <c r="W83" s="1"/>
  <c r="L67"/>
  <c r="K101"/>
  <c r="AC72"/>
  <c r="T93"/>
  <c r="P63" i="13"/>
  <c r="O99"/>
  <c r="K99" i="2"/>
  <c r="L63"/>
  <c r="AA78"/>
  <c r="AB78" s="1"/>
  <c r="X78"/>
  <c r="AE78"/>
  <c r="O99"/>
  <c r="P63"/>
  <c r="S63"/>
  <c r="O66"/>
  <c r="L66"/>
  <c r="K100"/>
  <c r="L100" s="1"/>
  <c r="H85" i="13"/>
  <c r="H87" s="1"/>
  <c r="H68"/>
  <c r="H70" s="1"/>
  <c r="S80" i="2"/>
  <c r="T80" s="1"/>
  <c r="P80"/>
  <c r="S67"/>
  <c r="P67"/>
  <c r="O101"/>
  <c r="AO18"/>
  <c r="AO17"/>
  <c r="O76"/>
  <c r="L76"/>
  <c r="P81"/>
  <c r="S81"/>
  <c r="AU80"/>
  <c r="AR80"/>
  <c r="X20"/>
  <c r="AM20"/>
  <c r="AN20" s="1"/>
  <c r="W23"/>
  <c r="H23"/>
  <c r="AI96"/>
  <c r="AF96"/>
  <c r="X22"/>
  <c r="AM22"/>
  <c r="AN22" s="1"/>
  <c r="AI22"/>
  <c r="N16" i="13"/>
  <c r="Q16" s="1"/>
  <c r="Q15"/>
  <c r="N73"/>
  <c r="Q60"/>
  <c r="L21" i="2"/>
  <c r="O21"/>
  <c r="AY20"/>
  <c r="AZ20" s="1"/>
  <c r="AJ20"/>
  <c r="V61" i="13"/>
  <c r="V17"/>
  <c r="Y73"/>
  <c r="X95" i="2"/>
  <c r="AA95"/>
  <c r="AA108"/>
  <c r="X108"/>
  <c r="AA93"/>
  <c r="X93"/>
  <c r="Z16"/>
  <c r="AC16" s="1"/>
  <c r="AC15"/>
  <c r="Z73"/>
  <c r="AC60"/>
  <c r="D10"/>
  <c r="AX72"/>
  <c r="AX60" s="1"/>
  <c r="I54" i="13"/>
  <c r="AD15" i="2"/>
  <c r="AG14"/>
  <c r="BA14"/>
  <c r="AX15"/>
  <c r="AH73"/>
  <c r="AK60"/>
  <c r="AE23"/>
  <c r="P23"/>
  <c r="AN72"/>
  <c r="AQ72"/>
  <c r="F72"/>
  <c r="I59"/>
  <c r="AS14"/>
  <c r="AP15"/>
  <c r="W94"/>
  <c r="T94"/>
  <c r="I7"/>
  <c r="H85"/>
  <c r="H87" s="1"/>
  <c r="D13"/>
  <c r="V73"/>
  <c r="Y60"/>
  <c r="AB20"/>
  <c r="AQ20"/>
  <c r="AQ22"/>
  <c r="AR22" s="1"/>
  <c r="AB22"/>
  <c r="P85" i="13"/>
  <c r="P87" s="1"/>
  <c r="W79" i="2"/>
  <c r="T79"/>
  <c r="AU22"/>
  <c r="AV22" s="1"/>
  <c r="AF22"/>
  <c r="C14" i="13"/>
  <c r="F15"/>
  <c r="C14" i="2"/>
  <c r="F15"/>
  <c r="Q14"/>
  <c r="N15"/>
  <c r="AR101"/>
  <c r="AH16"/>
  <c r="AK16" s="1"/>
  <c r="AK15"/>
  <c r="AE97"/>
  <c r="AB97"/>
  <c r="BB72"/>
  <c r="BB60" s="1"/>
  <c r="BE59"/>
  <c r="M15"/>
  <c r="J16"/>
  <c r="M16" s="1"/>
  <c r="J60"/>
  <c r="M72"/>
  <c r="AT72"/>
  <c r="AT60" s="1"/>
  <c r="AW59"/>
  <c r="AO61"/>
  <c r="AL74"/>
  <c r="X99"/>
  <c r="Y72"/>
  <c r="AD72"/>
  <c r="C59" i="13"/>
  <c r="I59"/>
  <c r="D59" s="1"/>
  <c r="F72"/>
  <c r="N72" i="2"/>
  <c r="Q59"/>
  <c r="I11" i="13"/>
  <c r="D11" s="1"/>
  <c r="C11"/>
  <c r="AU20" i="2"/>
  <c r="AV20" s="1"/>
  <c r="AF20"/>
  <c r="U20"/>
  <c r="R21"/>
  <c r="AK72"/>
  <c r="P56"/>
  <c r="S56"/>
  <c r="V16"/>
  <c r="Y16" s="1"/>
  <c r="Y15"/>
  <c r="W57"/>
  <c r="T57"/>
  <c r="AP72"/>
  <c r="AP60" s="1"/>
  <c r="AS59"/>
  <c r="BB15"/>
  <c r="BE14"/>
  <c r="L23"/>
  <c r="AA23"/>
  <c r="O75"/>
  <c r="L75"/>
  <c r="AT15"/>
  <c r="AW14"/>
  <c r="AL20"/>
  <c r="AO19"/>
  <c r="I11"/>
  <c r="D11" s="1"/>
  <c r="AB64" l="1"/>
  <c r="AA65"/>
  <c r="AB65" s="1"/>
  <c r="AN73"/>
  <c r="AO73" s="1"/>
  <c r="G51" i="13"/>
  <c r="H51" s="1"/>
  <c r="AU73" i="2"/>
  <c r="AV73" s="1"/>
  <c r="AO74"/>
  <c r="BC60"/>
  <c r="BD60" s="1"/>
  <c r="BE60" s="1"/>
  <c r="AZ61"/>
  <c r="BC61"/>
  <c r="BD61" s="1"/>
  <c r="AJ73"/>
  <c r="AK73" s="1"/>
  <c r="AI58"/>
  <c r="AM58" s="1"/>
  <c r="AQ58" s="1"/>
  <c r="AR58" s="1"/>
  <c r="C59"/>
  <c r="P82"/>
  <c r="S82"/>
  <c r="AF45"/>
  <c r="AI45"/>
  <c r="T83"/>
  <c r="L68"/>
  <c r="L70" s="1"/>
  <c r="P99" i="13"/>
  <c r="P68"/>
  <c r="P70" s="1"/>
  <c r="P90" s="1"/>
  <c r="P91" s="1"/>
  <c r="S99" i="2"/>
  <c r="W63"/>
  <c r="T63"/>
  <c r="P66"/>
  <c r="P68" s="1"/>
  <c r="P70" s="1"/>
  <c r="S66"/>
  <c r="O100"/>
  <c r="P100" s="1"/>
  <c r="AI78"/>
  <c r="AF78"/>
  <c r="H90" i="13"/>
  <c r="H91" s="1"/>
  <c r="H102" s="1"/>
  <c r="T67" i="2"/>
  <c r="W67"/>
  <c r="S101"/>
  <c r="G51"/>
  <c r="S51" s="1"/>
  <c r="S76"/>
  <c r="P76"/>
  <c r="T81"/>
  <c r="W81"/>
  <c r="V74" i="13"/>
  <c r="Y74" s="1"/>
  <c r="Y61"/>
  <c r="P21" i="2"/>
  <c r="AE21"/>
  <c r="S21"/>
  <c r="AM96"/>
  <c r="AJ96"/>
  <c r="AJ22"/>
  <c r="AY22"/>
  <c r="AZ22" s="1"/>
  <c r="AI23"/>
  <c r="AM23"/>
  <c r="AN23" s="1"/>
  <c r="X23"/>
  <c r="AY80"/>
  <c r="AV80"/>
  <c r="V18" i="13"/>
  <c r="Y17"/>
  <c r="N61"/>
  <c r="N17"/>
  <c r="Q73"/>
  <c r="X83" i="2"/>
  <c r="AA83"/>
  <c r="AB93"/>
  <c r="AE93"/>
  <c r="AF64"/>
  <c r="AI64"/>
  <c r="AE65"/>
  <c r="AF65" s="1"/>
  <c r="AE108"/>
  <c r="AB108"/>
  <c r="AB95"/>
  <c r="AE95"/>
  <c r="Z61"/>
  <c r="Z17"/>
  <c r="AC73"/>
  <c r="AW15"/>
  <c r="AT16"/>
  <c r="AW16" s="1"/>
  <c r="AP73"/>
  <c r="AS60"/>
  <c r="AB99"/>
  <c r="AT73"/>
  <c r="AW60"/>
  <c r="AF97"/>
  <c r="AI97"/>
  <c r="AV101"/>
  <c r="D7"/>
  <c r="X94"/>
  <c r="AA94"/>
  <c r="AU72"/>
  <c r="AR72"/>
  <c r="BA15"/>
  <c r="AX16"/>
  <c r="BA16" s="1"/>
  <c r="AX73"/>
  <c r="BA60"/>
  <c r="D14"/>
  <c r="AB23"/>
  <c r="AQ23"/>
  <c r="AR23" s="1"/>
  <c r="T56"/>
  <c r="W56"/>
  <c r="C15"/>
  <c r="F16"/>
  <c r="I15"/>
  <c r="AR20"/>
  <c r="BC20"/>
  <c r="BD20" s="1"/>
  <c r="AL21"/>
  <c r="AO20"/>
  <c r="BB16"/>
  <c r="BE16" s="1"/>
  <c r="BE15"/>
  <c r="R22"/>
  <c r="C72" i="13"/>
  <c r="F60"/>
  <c r="I72"/>
  <c r="AD60" i="2"/>
  <c r="AG72"/>
  <c r="J73"/>
  <c r="M60"/>
  <c r="BB73"/>
  <c r="X79"/>
  <c r="AA79"/>
  <c r="V61"/>
  <c r="V17"/>
  <c r="Y73"/>
  <c r="W98" i="13"/>
  <c r="X98" s="1"/>
  <c r="X102"/>
  <c r="F60" i="2"/>
  <c r="I72"/>
  <c r="AU23"/>
  <c r="AV23" s="1"/>
  <c r="AF23"/>
  <c r="AH17"/>
  <c r="AH61"/>
  <c r="AG15"/>
  <c r="AD16"/>
  <c r="AG16" s="1"/>
  <c r="O51" i="13"/>
  <c r="P51" s="1"/>
  <c r="S75" i="2"/>
  <c r="P75"/>
  <c r="X57"/>
  <c r="AA57"/>
  <c r="L85"/>
  <c r="L87" s="1"/>
  <c r="N60"/>
  <c r="Q72"/>
  <c r="Q15"/>
  <c r="N16"/>
  <c r="Q16" s="1"/>
  <c r="C15" i="13"/>
  <c r="F16"/>
  <c r="I15"/>
  <c r="D15" s="1"/>
  <c r="AP16" i="2"/>
  <c r="AS16" s="1"/>
  <c r="AS15"/>
  <c r="AO72"/>
  <c r="D59"/>
  <c r="AJ58" l="1"/>
  <c r="AN58"/>
  <c r="AU58"/>
  <c r="AY58" s="1"/>
  <c r="T82"/>
  <c r="W82"/>
  <c r="AM45"/>
  <c r="AJ45"/>
  <c r="AM51"/>
  <c r="AN51" s="1"/>
  <c r="AE51"/>
  <c r="AF51" s="1"/>
  <c r="AU51"/>
  <c r="AV51" s="1"/>
  <c r="AI51"/>
  <c r="AJ51" s="1"/>
  <c r="K51"/>
  <c r="L51" s="1"/>
  <c r="L52" s="1"/>
  <c r="L54" s="1"/>
  <c r="L90" s="1"/>
  <c r="AA51"/>
  <c r="AB51" s="1"/>
  <c r="T66"/>
  <c r="T68" s="1"/>
  <c r="T70" s="1"/>
  <c r="S100"/>
  <c r="T100" s="1"/>
  <c r="W66"/>
  <c r="AJ78"/>
  <c r="AM78"/>
  <c r="W99"/>
  <c r="X63"/>
  <c r="AA63"/>
  <c r="W101"/>
  <c r="X67"/>
  <c r="AA67"/>
  <c r="W76"/>
  <c r="T76"/>
  <c r="O51"/>
  <c r="P51" s="1"/>
  <c r="P52" s="1"/>
  <c r="P54" s="1"/>
  <c r="W51"/>
  <c r="X51" s="1"/>
  <c r="AY51"/>
  <c r="AZ51" s="1"/>
  <c r="AQ51"/>
  <c r="AR51" s="1"/>
  <c r="H51"/>
  <c r="H52" s="1"/>
  <c r="H54" s="1"/>
  <c r="H90" s="1"/>
  <c r="N18" i="13"/>
  <c r="Q17"/>
  <c r="AY23" i="2"/>
  <c r="AZ23" s="1"/>
  <c r="AJ23"/>
  <c r="AN96"/>
  <c r="AQ96"/>
  <c r="V19" i="13"/>
  <c r="Y18"/>
  <c r="AU21" i="2"/>
  <c r="AV21" s="1"/>
  <c r="AF21"/>
  <c r="AB83"/>
  <c r="AE83"/>
  <c r="N74" i="13"/>
  <c r="Q74" s="1"/>
  <c r="Q61"/>
  <c r="BC80" i="2"/>
  <c r="BD80" s="1"/>
  <c r="AZ80"/>
  <c r="W21"/>
  <c r="T21"/>
  <c r="U21" s="1"/>
  <c r="X81"/>
  <c r="AA81"/>
  <c r="AI65"/>
  <c r="AJ65" s="1"/>
  <c r="AJ64"/>
  <c r="AM64"/>
  <c r="AI93"/>
  <c r="AF93"/>
  <c r="AF95"/>
  <c r="AI95"/>
  <c r="AF108"/>
  <c r="AI108"/>
  <c r="Z74"/>
  <c r="AC74" s="1"/>
  <c r="AC61"/>
  <c r="Z18"/>
  <c r="AC17"/>
  <c r="AE94"/>
  <c r="AB94"/>
  <c r="N73"/>
  <c r="Q60"/>
  <c r="O98" i="13"/>
  <c r="P98" s="1"/>
  <c r="P102"/>
  <c r="T75" i="2"/>
  <c r="W75"/>
  <c r="F73"/>
  <c r="C60"/>
  <c r="I60"/>
  <c r="BB17"/>
  <c r="BB61"/>
  <c r="BE73"/>
  <c r="C60" i="13"/>
  <c r="I60"/>
  <c r="D60" s="1"/>
  <c r="F73"/>
  <c r="C16" i="2"/>
  <c r="I16"/>
  <c r="D16" s="1"/>
  <c r="T51"/>
  <c r="BC51"/>
  <c r="BD51" s="1"/>
  <c r="AZ101"/>
  <c r="AT61"/>
  <c r="AT17"/>
  <c r="AW73"/>
  <c r="D15"/>
  <c r="P85"/>
  <c r="P87" s="1"/>
  <c r="AH18"/>
  <c r="AK17"/>
  <c r="D72" i="13"/>
  <c r="R23" i="2"/>
  <c r="U22"/>
  <c r="C16" i="13"/>
  <c r="I16"/>
  <c r="D16" s="1"/>
  <c r="AH74" i="2"/>
  <c r="AK74" s="1"/>
  <c r="AK61"/>
  <c r="W104" i="13"/>
  <c r="X104" s="1"/>
  <c r="X109" s="1"/>
  <c r="Y61" i="2"/>
  <c r="V74"/>
  <c r="Y74" s="1"/>
  <c r="J61"/>
  <c r="J17"/>
  <c r="M73"/>
  <c r="AD73"/>
  <c r="AG60"/>
  <c r="X56"/>
  <c r="AA56"/>
  <c r="G104" i="13"/>
  <c r="H104" s="1"/>
  <c r="H109" s="1"/>
  <c r="AV72" i="2"/>
  <c r="AY72"/>
  <c r="AF99"/>
  <c r="AP17"/>
  <c r="AP61"/>
  <c r="AS73"/>
  <c r="AB57"/>
  <c r="AE57"/>
  <c r="V18"/>
  <c r="Y17"/>
  <c r="AE79"/>
  <c r="AB79"/>
  <c r="AL22"/>
  <c r="AX61"/>
  <c r="AX17"/>
  <c r="BA73"/>
  <c r="AS72"/>
  <c r="AM97"/>
  <c r="AJ97"/>
  <c r="AF52" l="1"/>
  <c r="AF54" s="1"/>
  <c r="AV58"/>
  <c r="AA82"/>
  <c r="X82"/>
  <c r="AN45"/>
  <c r="AQ45"/>
  <c r="X66"/>
  <c r="X68" s="1"/>
  <c r="X70" s="1"/>
  <c r="W100"/>
  <c r="X100" s="1"/>
  <c r="AA66"/>
  <c r="AN78"/>
  <c r="AQ78"/>
  <c r="AE63"/>
  <c r="AB63"/>
  <c r="AA99"/>
  <c r="AA101"/>
  <c r="AB67"/>
  <c r="AE67"/>
  <c r="AA76"/>
  <c r="X76"/>
  <c r="P90"/>
  <c r="P91" s="1"/>
  <c r="V20" i="13"/>
  <c r="Y19"/>
  <c r="AE81" i="2"/>
  <c r="AB81"/>
  <c r="AF83"/>
  <c r="AI83"/>
  <c r="AM21"/>
  <c r="AN21" s="1"/>
  <c r="AI21"/>
  <c r="X21"/>
  <c r="X52" s="1"/>
  <c r="X54" s="1"/>
  <c r="AA21"/>
  <c r="N19" i="13"/>
  <c r="Q18"/>
  <c r="AU96" i="2"/>
  <c r="AR96"/>
  <c r="AM108"/>
  <c r="AJ108"/>
  <c r="AM95"/>
  <c r="AJ95"/>
  <c r="AJ93"/>
  <c r="AM93"/>
  <c r="AM65"/>
  <c r="AN65" s="1"/>
  <c r="AQ64"/>
  <c r="AN64"/>
  <c r="BC58"/>
  <c r="BD58" s="1"/>
  <c r="AZ58"/>
  <c r="Z19"/>
  <c r="AC18"/>
  <c r="V19"/>
  <c r="Y18"/>
  <c r="AJ99"/>
  <c r="AH19"/>
  <c r="AK18"/>
  <c r="BB18"/>
  <c r="BE17"/>
  <c r="O104" i="13"/>
  <c r="P104" s="1"/>
  <c r="P109" s="1"/>
  <c r="N61" i="2"/>
  <c r="Q73"/>
  <c r="N17"/>
  <c r="AF57"/>
  <c r="AI57"/>
  <c r="AD17"/>
  <c r="AD61"/>
  <c r="AG73"/>
  <c r="BD101"/>
  <c r="H91"/>
  <c r="C73" i="13"/>
  <c r="F17"/>
  <c r="F61"/>
  <c r="I73"/>
  <c r="BB74" i="2"/>
  <c r="BE74" s="1"/>
  <c r="BE61"/>
  <c r="T85"/>
  <c r="T87" s="1"/>
  <c r="D60"/>
  <c r="AX74"/>
  <c r="BA74" s="1"/>
  <c r="BA61"/>
  <c r="AO22"/>
  <c r="AL23"/>
  <c r="AF79"/>
  <c r="AI79"/>
  <c r="L91"/>
  <c r="AP18"/>
  <c r="AS17"/>
  <c r="AW72"/>
  <c r="AE56"/>
  <c r="AB56"/>
  <c r="J74"/>
  <c r="M74" s="1"/>
  <c r="M61"/>
  <c r="U23"/>
  <c r="R58"/>
  <c r="AT74"/>
  <c r="AW74" s="1"/>
  <c r="AW61"/>
  <c r="T52"/>
  <c r="T54" s="1"/>
  <c r="AA75"/>
  <c r="X75"/>
  <c r="AF94"/>
  <c r="AI94"/>
  <c r="AN97"/>
  <c r="AQ97"/>
  <c r="AX18"/>
  <c r="BA17"/>
  <c r="AP74"/>
  <c r="AS74" s="1"/>
  <c r="AS61"/>
  <c r="AZ72"/>
  <c r="BC72"/>
  <c r="BD72" s="1"/>
  <c r="C72"/>
  <c r="J18"/>
  <c r="M17"/>
  <c r="AT18"/>
  <c r="AW17"/>
  <c r="C73"/>
  <c r="F17"/>
  <c r="I73"/>
  <c r="F61"/>
  <c r="AB82" l="1"/>
  <c r="AE82"/>
  <c r="AU45"/>
  <c r="AR45"/>
  <c r="AR78"/>
  <c r="AU78"/>
  <c r="AI63"/>
  <c r="AF63"/>
  <c r="AE99"/>
  <c r="AB66"/>
  <c r="AB68" s="1"/>
  <c r="AB70" s="1"/>
  <c r="AA100"/>
  <c r="AB100" s="1"/>
  <c r="AE66"/>
  <c r="AI67"/>
  <c r="AF67"/>
  <c r="AE101"/>
  <c r="AE76"/>
  <c r="AB76"/>
  <c r="T90"/>
  <c r="T91" s="1"/>
  <c r="AM83"/>
  <c r="AJ83"/>
  <c r="N20" i="13"/>
  <c r="Q19"/>
  <c r="AN52" i="2"/>
  <c r="AN54" s="1"/>
  <c r="AO21"/>
  <c r="AF81"/>
  <c r="AI81"/>
  <c r="AY96"/>
  <c r="AV96"/>
  <c r="V21" i="13"/>
  <c r="Y20"/>
  <c r="AQ21" i="2"/>
  <c r="AR21" s="1"/>
  <c r="AB21"/>
  <c r="AB52" s="1"/>
  <c r="AB54" s="1"/>
  <c r="AJ21"/>
  <c r="AJ52" s="1"/>
  <c r="AJ54" s="1"/>
  <c r="AY21"/>
  <c r="AZ21" s="1"/>
  <c r="AQ65"/>
  <c r="AR65" s="1"/>
  <c r="AU64"/>
  <c r="AR64"/>
  <c r="AN108"/>
  <c r="AQ108"/>
  <c r="AN93"/>
  <c r="AQ93"/>
  <c r="AN95"/>
  <c r="AQ95"/>
  <c r="Z20"/>
  <c r="AC19"/>
  <c r="BE72"/>
  <c r="AM94"/>
  <c r="AJ94"/>
  <c r="K98"/>
  <c r="L98" s="1"/>
  <c r="AD18"/>
  <c r="AG17"/>
  <c r="AH20"/>
  <c r="AK19"/>
  <c r="AI56"/>
  <c r="AF56"/>
  <c r="AP19"/>
  <c r="AS18"/>
  <c r="O98"/>
  <c r="P98" s="1"/>
  <c r="P102" s="1"/>
  <c r="C61" i="13"/>
  <c r="F74"/>
  <c r="I61"/>
  <c r="D61" s="1"/>
  <c r="AD74" i="2"/>
  <c r="AG74" s="1"/>
  <c r="AG61"/>
  <c r="AM57"/>
  <c r="AN57" s="1"/>
  <c r="AQ57"/>
  <c r="AJ57"/>
  <c r="N18"/>
  <c r="Q17"/>
  <c r="AN99"/>
  <c r="AB75"/>
  <c r="AE75"/>
  <c r="AT19"/>
  <c r="AW18"/>
  <c r="J19"/>
  <c r="M18"/>
  <c r="AU97"/>
  <c r="AR97"/>
  <c r="X85"/>
  <c r="X87" s="1"/>
  <c r="X90" s="1"/>
  <c r="AL58"/>
  <c r="AO23"/>
  <c r="D73" i="13"/>
  <c r="G98"/>
  <c r="H98" s="1"/>
  <c r="G98" i="2"/>
  <c r="H98" s="1"/>
  <c r="BB19"/>
  <c r="BE18"/>
  <c r="Y19"/>
  <c r="V20"/>
  <c r="D73"/>
  <c r="R75"/>
  <c r="U58"/>
  <c r="AJ79"/>
  <c r="AM79"/>
  <c r="C17" i="13"/>
  <c r="F18"/>
  <c r="I17"/>
  <c r="D17" s="1"/>
  <c r="C61" i="2"/>
  <c r="I61"/>
  <c r="F74"/>
  <c r="F18"/>
  <c r="C17"/>
  <c r="I17"/>
  <c r="BA72"/>
  <c r="AX19"/>
  <c r="BA18"/>
  <c r="N74"/>
  <c r="Q74" s="1"/>
  <c r="Q61"/>
  <c r="AR52" l="1"/>
  <c r="AR54" s="1"/>
  <c r="AI82"/>
  <c r="AF82"/>
  <c r="AV45"/>
  <c r="AV52" s="1"/>
  <c r="AV54" s="1"/>
  <c r="AY45"/>
  <c r="AV78"/>
  <c r="AY78"/>
  <c r="AI99"/>
  <c r="AJ63"/>
  <c r="AM63"/>
  <c r="AI66"/>
  <c r="AF66"/>
  <c r="AF68" s="1"/>
  <c r="AF70" s="1"/>
  <c r="AE100"/>
  <c r="AF100" s="1"/>
  <c r="AI101"/>
  <c r="AJ67"/>
  <c r="AM67"/>
  <c r="AF76"/>
  <c r="AI76"/>
  <c r="AJ81"/>
  <c r="AM81"/>
  <c r="AQ83"/>
  <c r="AN83"/>
  <c r="AZ96"/>
  <c r="BC96"/>
  <c r="BD96" s="1"/>
  <c r="Y21" i="13"/>
  <c r="V22"/>
  <c r="N21"/>
  <c r="Q20"/>
  <c r="AR93" i="2"/>
  <c r="AU93"/>
  <c r="AU95"/>
  <c r="AR95"/>
  <c r="AV64"/>
  <c r="AY64"/>
  <c r="AU65"/>
  <c r="AV65" s="1"/>
  <c r="AR108"/>
  <c r="AU108"/>
  <c r="Z21"/>
  <c r="AC20"/>
  <c r="O104"/>
  <c r="P104" s="1"/>
  <c r="P109" s="1"/>
  <c r="C18" i="13"/>
  <c r="F19"/>
  <c r="I18"/>
  <c r="D18" s="1"/>
  <c r="AB85" i="2"/>
  <c r="AB87" s="1"/>
  <c r="AB90" s="1"/>
  <c r="I74" i="13"/>
  <c r="C74"/>
  <c r="AM56" i="2"/>
  <c r="AN56" s="1"/>
  <c r="AQ56"/>
  <c r="AJ56"/>
  <c r="AD19"/>
  <c r="AG18"/>
  <c r="D72"/>
  <c r="C18"/>
  <c r="F19"/>
  <c r="I18"/>
  <c r="AX20"/>
  <c r="BA19"/>
  <c r="AQ79"/>
  <c r="AN79"/>
  <c r="BB20"/>
  <c r="BE19"/>
  <c r="AO58"/>
  <c r="AL75"/>
  <c r="AL76" s="1"/>
  <c r="AY97"/>
  <c r="AV97"/>
  <c r="AW19"/>
  <c r="AT20"/>
  <c r="AR99"/>
  <c r="AP20"/>
  <c r="AS19"/>
  <c r="AH21"/>
  <c r="AK20"/>
  <c r="H102"/>
  <c r="I74"/>
  <c r="C74"/>
  <c r="J20"/>
  <c r="M19"/>
  <c r="S98"/>
  <c r="T98" s="1"/>
  <c r="T102" s="1"/>
  <c r="X91"/>
  <c r="AF75"/>
  <c r="AI75"/>
  <c r="AU57"/>
  <c r="AR57"/>
  <c r="D17"/>
  <c r="R76"/>
  <c r="U75"/>
  <c r="V21"/>
  <c r="Y20"/>
  <c r="N19"/>
  <c r="Q18"/>
  <c r="AN94"/>
  <c r="AQ94"/>
  <c r="D61"/>
  <c r="L102"/>
  <c r="AJ82" l="1"/>
  <c r="AM82"/>
  <c r="BC45"/>
  <c r="AZ45"/>
  <c r="AZ52" s="1"/>
  <c r="AZ54" s="1"/>
  <c r="AQ63"/>
  <c r="AM99"/>
  <c r="AN63"/>
  <c r="AI100"/>
  <c r="AJ100" s="1"/>
  <c r="AJ66"/>
  <c r="AJ68" s="1"/>
  <c r="AJ70" s="1"/>
  <c r="AM66"/>
  <c r="BC78"/>
  <c r="BD78" s="1"/>
  <c r="AZ78"/>
  <c r="AQ67"/>
  <c r="AN67"/>
  <c r="AM101"/>
  <c r="AJ76"/>
  <c r="AM76"/>
  <c r="Y22" i="13"/>
  <c r="V23"/>
  <c r="AU83" i="2"/>
  <c r="AR83"/>
  <c r="AN81"/>
  <c r="AQ81"/>
  <c r="N22" i="13"/>
  <c r="Q21"/>
  <c r="AV93" i="2"/>
  <c r="AY93"/>
  <c r="AV108"/>
  <c r="AY108"/>
  <c r="AY95"/>
  <c r="AV95"/>
  <c r="AY65"/>
  <c r="AZ65" s="1"/>
  <c r="BC64"/>
  <c r="AZ64"/>
  <c r="Z22"/>
  <c r="AC21"/>
  <c r="AU94"/>
  <c r="AR94"/>
  <c r="V22"/>
  <c r="Y21"/>
  <c r="AF85"/>
  <c r="AF87" s="1"/>
  <c r="AF90" s="1"/>
  <c r="S104"/>
  <c r="T104" s="1"/>
  <c r="T109" s="1"/>
  <c r="AH22"/>
  <c r="AK21"/>
  <c r="BA20"/>
  <c r="AX21"/>
  <c r="C19"/>
  <c r="F20"/>
  <c r="I19"/>
  <c r="D74" i="13"/>
  <c r="I19"/>
  <c r="D19" s="1"/>
  <c r="F20"/>
  <c r="C19"/>
  <c r="Q19" i="2"/>
  <c r="N20"/>
  <c r="AM75"/>
  <c r="AJ75"/>
  <c r="J21"/>
  <c r="M20"/>
  <c r="D74"/>
  <c r="AT21"/>
  <c r="AW20"/>
  <c r="AL77"/>
  <c r="AD20"/>
  <c r="AG19"/>
  <c r="D18"/>
  <c r="K104"/>
  <c r="L104" s="1"/>
  <c r="U76"/>
  <c r="R77"/>
  <c r="BC57"/>
  <c r="BD57" s="1"/>
  <c r="AY57"/>
  <c r="AZ57" s="1"/>
  <c r="AV57"/>
  <c r="AP21"/>
  <c r="AS20"/>
  <c r="AV99"/>
  <c r="AZ97"/>
  <c r="BC97"/>
  <c r="BD97" s="1"/>
  <c r="BB21"/>
  <c r="BE20"/>
  <c r="AR79"/>
  <c r="AU79"/>
  <c r="AB91"/>
  <c r="W98"/>
  <c r="X98" s="1"/>
  <c r="X102" s="1"/>
  <c r="G104"/>
  <c r="H104" s="1"/>
  <c r="H109" s="1"/>
  <c r="AU56"/>
  <c r="AR56"/>
  <c r="AN82" l="1"/>
  <c r="AQ82"/>
  <c r="AN66"/>
  <c r="AN68" s="1"/>
  <c r="AN70" s="1"/>
  <c r="AQ66"/>
  <c r="AM100"/>
  <c r="AN100" s="1"/>
  <c r="AU63"/>
  <c r="AQ99"/>
  <c r="AR63"/>
  <c r="AQ101"/>
  <c r="AU67"/>
  <c r="AR67"/>
  <c r="AQ76"/>
  <c r="AN76"/>
  <c r="AO76" s="1"/>
  <c r="AR81"/>
  <c r="AU81"/>
  <c r="N23" i="13"/>
  <c r="Q22"/>
  <c r="Y23"/>
  <c r="V58"/>
  <c r="AY83" i="2"/>
  <c r="AV83"/>
  <c r="BD64"/>
  <c r="BC65"/>
  <c r="BD65" s="1"/>
  <c r="BC108"/>
  <c r="BD108" s="1"/>
  <c r="AZ108"/>
  <c r="AZ93"/>
  <c r="BC93"/>
  <c r="BD93" s="1"/>
  <c r="AZ95"/>
  <c r="BC95"/>
  <c r="BD95" s="1"/>
  <c r="Z23"/>
  <c r="AC22"/>
  <c r="AF91"/>
  <c r="W104"/>
  <c r="X104" s="1"/>
  <c r="X109" s="1"/>
  <c r="AZ99"/>
  <c r="AA98"/>
  <c r="AB98" s="1"/>
  <c r="AY79"/>
  <c r="AV79"/>
  <c r="N21"/>
  <c r="Q20"/>
  <c r="AX22"/>
  <c r="BA21"/>
  <c r="V23"/>
  <c r="Y22"/>
  <c r="BE21"/>
  <c r="BB22"/>
  <c r="AL78"/>
  <c r="AO77"/>
  <c r="AN75"/>
  <c r="AQ75"/>
  <c r="F21" i="13"/>
  <c r="C20"/>
  <c r="I20"/>
  <c r="D20" s="1"/>
  <c r="AJ85" i="2"/>
  <c r="AJ87" s="1"/>
  <c r="AJ90" s="1"/>
  <c r="C20"/>
  <c r="F21"/>
  <c r="I20"/>
  <c r="AY94"/>
  <c r="AV94"/>
  <c r="BC56"/>
  <c r="BD56" s="1"/>
  <c r="AY56"/>
  <c r="AZ56" s="1"/>
  <c r="AV56"/>
  <c r="AP22"/>
  <c r="AS21"/>
  <c r="R78"/>
  <c r="U77"/>
  <c r="AD21"/>
  <c r="AG20"/>
  <c r="AT22"/>
  <c r="AW21"/>
  <c r="J22"/>
  <c r="M21"/>
  <c r="D19"/>
  <c r="AH23"/>
  <c r="AK22"/>
  <c r="L109"/>
  <c r="AU82" l="1"/>
  <c r="AR82"/>
  <c r="AU66"/>
  <c r="AR66"/>
  <c r="AR68" s="1"/>
  <c r="AR70" s="1"/>
  <c r="AQ100"/>
  <c r="AR100" s="1"/>
  <c r="AU99"/>
  <c r="AY63"/>
  <c r="AV63"/>
  <c r="AV67"/>
  <c r="AU101"/>
  <c r="AY67"/>
  <c r="AU76"/>
  <c r="AR76"/>
  <c r="BC83"/>
  <c r="BD83" s="1"/>
  <c r="AZ83"/>
  <c r="N58" i="13"/>
  <c r="Q23"/>
  <c r="AY81" i="2"/>
  <c r="AV81"/>
  <c r="V75" i="13"/>
  <c r="Y58"/>
  <c r="Z58" i="2"/>
  <c r="AC23"/>
  <c r="D20"/>
  <c r="AJ91"/>
  <c r="AZ94"/>
  <c r="BC94"/>
  <c r="BD94" s="1"/>
  <c r="AR75"/>
  <c r="AU75"/>
  <c r="BE22"/>
  <c r="BB23"/>
  <c r="V58"/>
  <c r="Y23"/>
  <c r="N22"/>
  <c r="Q21"/>
  <c r="AH58"/>
  <c r="AK23"/>
  <c r="J23"/>
  <c r="M22"/>
  <c r="AD22"/>
  <c r="AG21"/>
  <c r="AP23"/>
  <c r="AS22"/>
  <c r="F22" i="13"/>
  <c r="I21"/>
  <c r="AL79" i="2"/>
  <c r="AO78"/>
  <c r="AB102"/>
  <c r="AX23"/>
  <c r="BA22"/>
  <c r="BC79"/>
  <c r="BD79" s="1"/>
  <c r="AZ79"/>
  <c r="AE98"/>
  <c r="AF98" s="1"/>
  <c r="AT23"/>
  <c r="AW22"/>
  <c r="R79"/>
  <c r="U78"/>
  <c r="F22"/>
  <c r="I21"/>
  <c r="C21"/>
  <c r="AO75"/>
  <c r="AN85"/>
  <c r="AN87" s="1"/>
  <c r="AN90" s="1"/>
  <c r="BD99"/>
  <c r="AV82" l="1"/>
  <c r="AY82"/>
  <c r="AU100"/>
  <c r="AV100" s="1"/>
  <c r="AY66"/>
  <c r="AV66"/>
  <c r="AV68" s="1"/>
  <c r="AV70" s="1"/>
  <c r="AZ63"/>
  <c r="BC63"/>
  <c r="AY99"/>
  <c r="AY101"/>
  <c r="BC67"/>
  <c r="AZ67"/>
  <c r="AV76"/>
  <c r="AY76"/>
  <c r="AZ81"/>
  <c r="BC81"/>
  <c r="BD81" s="1"/>
  <c r="V76" i="13"/>
  <c r="Y75"/>
  <c r="N75"/>
  <c r="Q58"/>
  <c r="Z75" i="2"/>
  <c r="AC58"/>
  <c r="D21"/>
  <c r="AD23"/>
  <c r="AG22"/>
  <c r="AT58"/>
  <c r="AW23"/>
  <c r="AA104"/>
  <c r="AB104" s="1"/>
  <c r="BE23"/>
  <c r="BB58"/>
  <c r="AI98"/>
  <c r="AJ98" s="1"/>
  <c r="AJ102" s="1"/>
  <c r="AL80"/>
  <c r="AO79"/>
  <c r="AH75"/>
  <c r="AK58"/>
  <c r="Y58"/>
  <c r="V75"/>
  <c r="AX58"/>
  <c r="BA23"/>
  <c r="F23" i="13"/>
  <c r="I22"/>
  <c r="D22" s="1"/>
  <c r="C22"/>
  <c r="AP58" i="2"/>
  <c r="AS23"/>
  <c r="J58"/>
  <c r="M23"/>
  <c r="N23"/>
  <c r="Q22"/>
  <c r="AR85"/>
  <c r="AR87" s="1"/>
  <c r="AR90" s="1"/>
  <c r="AN91"/>
  <c r="I22"/>
  <c r="F23"/>
  <c r="C22"/>
  <c r="R80"/>
  <c r="U79"/>
  <c r="AY75"/>
  <c r="AV75"/>
  <c r="AF102"/>
  <c r="AZ82" l="1"/>
  <c r="BC82"/>
  <c r="BD82" s="1"/>
  <c r="BD63"/>
  <c r="BC99"/>
  <c r="AZ66"/>
  <c r="AZ68" s="1"/>
  <c r="AZ70" s="1"/>
  <c r="AY100"/>
  <c r="AZ100" s="1"/>
  <c r="BC66"/>
  <c r="BC101"/>
  <c r="BD67"/>
  <c r="AZ76"/>
  <c r="BC76"/>
  <c r="BD76" s="1"/>
  <c r="Y76" i="13"/>
  <c r="V77"/>
  <c r="Q75"/>
  <c r="N76"/>
  <c r="Z76" i="2"/>
  <c r="AC75"/>
  <c r="BC75"/>
  <c r="BD75" s="1"/>
  <c r="AZ75"/>
  <c r="R62"/>
  <c r="U80"/>
  <c r="AM98"/>
  <c r="AN98" s="1"/>
  <c r="AN102" s="1"/>
  <c r="AX75"/>
  <c r="AX76" s="1"/>
  <c r="BA58"/>
  <c r="AH76"/>
  <c r="AK75"/>
  <c r="AI104"/>
  <c r="AJ104" s="1"/>
  <c r="AJ109" s="1"/>
  <c r="AD58"/>
  <c r="AG23"/>
  <c r="AV85"/>
  <c r="AV87" s="1"/>
  <c r="AV90" s="1"/>
  <c r="N58"/>
  <c r="Q23"/>
  <c r="AP75"/>
  <c r="AS58"/>
  <c r="D22"/>
  <c r="AB109"/>
  <c r="C23"/>
  <c r="F58"/>
  <c r="I23"/>
  <c r="AR91"/>
  <c r="C23" i="13"/>
  <c r="F58"/>
  <c r="I23"/>
  <c r="D23" s="1"/>
  <c r="AO80" i="2"/>
  <c r="AL62"/>
  <c r="BB75"/>
  <c r="BB76" s="1"/>
  <c r="BE58"/>
  <c r="AT75"/>
  <c r="AT76" s="1"/>
  <c r="AW58"/>
  <c r="AE104"/>
  <c r="AF104" s="1"/>
  <c r="AF109" s="1"/>
  <c r="M58"/>
  <c r="J75"/>
  <c r="V76"/>
  <c r="Y75"/>
  <c r="BD66" l="1"/>
  <c r="BD68" s="1"/>
  <c r="BD70" s="1"/>
  <c r="BC100"/>
  <c r="BD100" s="1"/>
  <c r="N77" i="13"/>
  <c r="Q76"/>
  <c r="Y77"/>
  <c r="V78"/>
  <c r="D23" i="2"/>
  <c r="Z77"/>
  <c r="AC76"/>
  <c r="AP76"/>
  <c r="AS75"/>
  <c r="BE75"/>
  <c r="BD85"/>
  <c r="BD87" s="1"/>
  <c r="AW75"/>
  <c r="J76"/>
  <c r="M75"/>
  <c r="AT77"/>
  <c r="AW76"/>
  <c r="AV91"/>
  <c r="AH77"/>
  <c r="AK76"/>
  <c r="AM104"/>
  <c r="AN104" s="1"/>
  <c r="AN109" s="1"/>
  <c r="BA75"/>
  <c r="AZ85"/>
  <c r="AZ87" s="1"/>
  <c r="AZ90" s="1"/>
  <c r="AQ98"/>
  <c r="AR98" s="1"/>
  <c r="V77"/>
  <c r="Y76"/>
  <c r="AL81"/>
  <c r="AO62"/>
  <c r="F75"/>
  <c r="I58"/>
  <c r="C58"/>
  <c r="N75"/>
  <c r="Q58"/>
  <c r="AG58"/>
  <c r="AD75"/>
  <c r="R81"/>
  <c r="U62"/>
  <c r="BB77"/>
  <c r="BE76"/>
  <c r="F75" i="13"/>
  <c r="C58"/>
  <c r="I58"/>
  <c r="D58" s="1"/>
  <c r="AX77" i="2"/>
  <c r="BA76"/>
  <c r="Q77" i="13" l="1"/>
  <c r="N78"/>
  <c r="V79"/>
  <c r="Y78"/>
  <c r="AC77" i="2"/>
  <c r="Z78"/>
  <c r="BB78"/>
  <c r="BE77"/>
  <c r="D58"/>
  <c r="AL26"/>
  <c r="AO81"/>
  <c r="J77"/>
  <c r="M76"/>
  <c r="AX78"/>
  <c r="BA77"/>
  <c r="R26"/>
  <c r="U81"/>
  <c r="N76"/>
  <c r="Q75"/>
  <c r="AP77"/>
  <c r="AS76"/>
  <c r="AR102"/>
  <c r="AD76"/>
  <c r="AG75"/>
  <c r="AZ91"/>
  <c r="AU98"/>
  <c r="AV98" s="1"/>
  <c r="AV102" s="1"/>
  <c r="C75" i="13"/>
  <c r="F76"/>
  <c r="I75"/>
  <c r="C75" i="2"/>
  <c r="F76"/>
  <c r="I75"/>
  <c r="Y77"/>
  <c r="V78"/>
  <c r="AH78"/>
  <c r="AK77"/>
  <c r="AT78"/>
  <c r="AW77"/>
  <c r="Q78" i="13" l="1"/>
  <c r="N79"/>
  <c r="V80"/>
  <c r="Y79"/>
  <c r="AC78" i="2"/>
  <c r="Z79"/>
  <c r="AU104"/>
  <c r="AV104" s="1"/>
  <c r="AV109" s="1"/>
  <c r="AD77"/>
  <c r="AG76"/>
  <c r="AT79"/>
  <c r="AW78"/>
  <c r="AP78"/>
  <c r="AS77"/>
  <c r="U26"/>
  <c r="R27"/>
  <c r="AX79"/>
  <c r="BA78"/>
  <c r="BB79"/>
  <c r="BE78"/>
  <c r="V79"/>
  <c r="Y78"/>
  <c r="I76" i="13"/>
  <c r="D76" s="1"/>
  <c r="F77"/>
  <c r="C76"/>
  <c r="AH79" i="2"/>
  <c r="AK78"/>
  <c r="C76"/>
  <c r="F77"/>
  <c r="I76"/>
  <c r="D75" i="13"/>
  <c r="AQ104" i="2"/>
  <c r="AR104" s="1"/>
  <c r="N77"/>
  <c r="Q76"/>
  <c r="M77"/>
  <c r="J78"/>
  <c r="AO26"/>
  <c r="AL27"/>
  <c r="D75"/>
  <c r="AY98"/>
  <c r="AZ98" s="1"/>
  <c r="AZ102" s="1"/>
  <c r="Q79" i="13" l="1"/>
  <c r="N80"/>
  <c r="Y80"/>
  <c r="V62"/>
  <c r="Z80" i="2"/>
  <c r="AC79"/>
  <c r="AY104"/>
  <c r="AZ104" s="1"/>
  <c r="AL28"/>
  <c r="AO27"/>
  <c r="F78"/>
  <c r="I77"/>
  <c r="N78"/>
  <c r="Q77"/>
  <c r="F78" i="13"/>
  <c r="C77"/>
  <c r="I77"/>
  <c r="V80" i="2"/>
  <c r="Y79"/>
  <c r="AT80"/>
  <c r="AW79"/>
  <c r="AH80"/>
  <c r="AK79"/>
  <c r="R28"/>
  <c r="U27"/>
  <c r="AR109"/>
  <c r="D76"/>
  <c r="M78"/>
  <c r="J79"/>
  <c r="BB80"/>
  <c r="BE79"/>
  <c r="AX80"/>
  <c r="BA79"/>
  <c r="AP79"/>
  <c r="AS78"/>
  <c r="AD78"/>
  <c r="AG77"/>
  <c r="N62" i="13" l="1"/>
  <c r="Q80"/>
  <c r="V81"/>
  <c r="Y62"/>
  <c r="AC80" i="2"/>
  <c r="Z62"/>
  <c r="U28"/>
  <c r="R29"/>
  <c r="V62"/>
  <c r="Y80"/>
  <c r="AP80"/>
  <c r="AS79"/>
  <c r="BB62"/>
  <c r="BE80"/>
  <c r="D77" i="13"/>
  <c r="Q78" i="2"/>
  <c r="N79"/>
  <c r="AW80"/>
  <c r="AT62"/>
  <c r="C78"/>
  <c r="I78"/>
  <c r="F79"/>
  <c r="AD79"/>
  <c r="AG78"/>
  <c r="AX62"/>
  <c r="BA80"/>
  <c r="F79" i="13"/>
  <c r="C78"/>
  <c r="I78"/>
  <c r="D78" s="1"/>
  <c r="AZ109" i="2"/>
  <c r="J80"/>
  <c r="M79"/>
  <c r="AH62"/>
  <c r="AK80"/>
  <c r="AL29"/>
  <c r="AO28"/>
  <c r="N81" i="13" l="1"/>
  <c r="Q62"/>
  <c r="Y81"/>
  <c r="V26"/>
  <c r="Z81" i="2"/>
  <c r="AC62"/>
  <c r="AL30"/>
  <c r="AO29"/>
  <c r="J62"/>
  <c r="M80"/>
  <c r="F80" i="13"/>
  <c r="C79"/>
  <c r="I79"/>
  <c r="D79" s="1"/>
  <c r="AD80" i="2"/>
  <c r="AG79"/>
  <c r="AT81"/>
  <c r="AW62"/>
  <c r="BB81"/>
  <c r="BE62"/>
  <c r="V81"/>
  <c r="Y62"/>
  <c r="BA62"/>
  <c r="AX81"/>
  <c r="AP62"/>
  <c r="AS80"/>
  <c r="D78"/>
  <c r="AH81"/>
  <c r="AK62"/>
  <c r="F80"/>
  <c r="C79"/>
  <c r="I79"/>
  <c r="N80"/>
  <c r="Q79"/>
  <c r="R30"/>
  <c r="U29"/>
  <c r="N26" i="13" l="1"/>
  <c r="Q81"/>
  <c r="V27"/>
  <c r="Y26"/>
  <c r="D79" i="2"/>
  <c r="AC81"/>
  <c r="Z26"/>
  <c r="AH26"/>
  <c r="AK81"/>
  <c r="U30"/>
  <c r="R31"/>
  <c r="F62" i="13"/>
  <c r="I80"/>
  <c r="D80" s="1"/>
  <c r="C80"/>
  <c r="AL31" i="2"/>
  <c r="AO30"/>
  <c r="N62"/>
  <c r="Q80"/>
  <c r="AX26"/>
  <c r="BA81"/>
  <c r="J81"/>
  <c r="M62"/>
  <c r="AP81"/>
  <c r="AS62"/>
  <c r="Y81"/>
  <c r="V26"/>
  <c r="AT26"/>
  <c r="AW81"/>
  <c r="I80"/>
  <c r="C80"/>
  <c r="F62"/>
  <c r="BB26"/>
  <c r="BE81"/>
  <c r="AD62"/>
  <c r="AG80"/>
  <c r="Q26" i="13" l="1"/>
  <c r="N27"/>
  <c r="V28"/>
  <c r="Y27"/>
  <c r="Z27" i="2"/>
  <c r="AC26"/>
  <c r="C62"/>
  <c r="F81"/>
  <c r="I62"/>
  <c r="AP26"/>
  <c r="AS81"/>
  <c r="N81"/>
  <c r="Q62"/>
  <c r="BE26"/>
  <c r="BB27"/>
  <c r="Y26"/>
  <c r="V27"/>
  <c r="C62" i="13"/>
  <c r="I62"/>
  <c r="D62" s="1"/>
  <c r="F81"/>
  <c r="AK26" i="2"/>
  <c r="AH27"/>
  <c r="AW26"/>
  <c r="AT27"/>
  <c r="AX27"/>
  <c r="BA26"/>
  <c r="AD81"/>
  <c r="AG62"/>
  <c r="M81"/>
  <c r="J26"/>
  <c r="AL37"/>
  <c r="AL32"/>
  <c r="AO31"/>
  <c r="U31"/>
  <c r="R37"/>
  <c r="R32"/>
  <c r="D80"/>
  <c r="N28" i="13" l="1"/>
  <c r="Q27"/>
  <c r="Y28"/>
  <c r="V29"/>
  <c r="Z28" i="2"/>
  <c r="AC27"/>
  <c r="N26"/>
  <c r="Q81"/>
  <c r="R38"/>
  <c r="U37"/>
  <c r="AG81"/>
  <c r="AD26"/>
  <c r="BE27"/>
  <c r="BB28"/>
  <c r="U32"/>
  <c r="R33"/>
  <c r="J27"/>
  <c r="M26"/>
  <c r="AT28"/>
  <c r="AW27"/>
  <c r="C81"/>
  <c r="F26"/>
  <c r="I81"/>
  <c r="Y27"/>
  <c r="V28"/>
  <c r="D62"/>
  <c r="AL38"/>
  <c r="AO37"/>
  <c r="BA27"/>
  <c r="AX28"/>
  <c r="AO32"/>
  <c r="AL33"/>
  <c r="AH28"/>
  <c r="AK27"/>
  <c r="F26" i="13"/>
  <c r="C81"/>
  <c r="I81"/>
  <c r="D81" s="1"/>
  <c r="AS26" i="2"/>
  <c r="AP27"/>
  <c r="N29" i="13" l="1"/>
  <c r="Q28"/>
  <c r="V30"/>
  <c r="Y29"/>
  <c r="Z29" i="2"/>
  <c r="AC28"/>
  <c r="AH29"/>
  <c r="AK28"/>
  <c r="M27"/>
  <c r="J28"/>
  <c r="N27"/>
  <c r="Q26"/>
  <c r="BA28"/>
  <c r="AX29"/>
  <c r="C26"/>
  <c r="C39" s="1"/>
  <c r="I26"/>
  <c r="F27"/>
  <c r="BB29"/>
  <c r="BE28"/>
  <c r="AG26"/>
  <c r="AD27"/>
  <c r="AS27"/>
  <c r="AP28"/>
  <c r="I26" i="13"/>
  <c r="D26" s="1"/>
  <c r="C26"/>
  <c r="C39" s="1"/>
  <c r="F27"/>
  <c r="AL39" i="2"/>
  <c r="AO38"/>
  <c r="V29"/>
  <c r="Y28"/>
  <c r="AW28"/>
  <c r="AT29"/>
  <c r="R39"/>
  <c r="U38"/>
  <c r="D81"/>
  <c r="AO33"/>
  <c r="AL34"/>
  <c r="AO34" s="1"/>
  <c r="U33"/>
  <c r="R34"/>
  <c r="U34" s="1"/>
  <c r="Q29" i="13" l="1"/>
  <c r="N30"/>
  <c r="Y30"/>
  <c r="V31"/>
  <c r="AC29" i="2"/>
  <c r="Z30"/>
  <c r="I27" i="13"/>
  <c r="D27" s="1"/>
  <c r="C27"/>
  <c r="C40" s="1"/>
  <c r="F28"/>
  <c r="BA29" i="2"/>
  <c r="AX30"/>
  <c r="Y29"/>
  <c r="V30"/>
  <c r="AG27"/>
  <c r="AD28"/>
  <c r="F28"/>
  <c r="C27"/>
  <c r="C40" s="1"/>
  <c r="I27"/>
  <c r="AK29"/>
  <c r="AH30"/>
  <c r="BB30"/>
  <c r="BE29"/>
  <c r="J29"/>
  <c r="M28"/>
  <c r="R40"/>
  <c r="U39"/>
  <c r="AO39"/>
  <c r="AL40"/>
  <c r="AS28"/>
  <c r="AP29"/>
  <c r="N28"/>
  <c r="Q27"/>
  <c r="AW29"/>
  <c r="AT30"/>
  <c r="D26"/>
  <c r="N31" i="13" l="1"/>
  <c r="Q30"/>
  <c r="V32"/>
  <c r="V37"/>
  <c r="Y31"/>
  <c r="Z31" i="2"/>
  <c r="AC30"/>
  <c r="N29"/>
  <c r="Q28"/>
  <c r="M29"/>
  <c r="J30"/>
  <c r="Y30"/>
  <c r="V31"/>
  <c r="AS29"/>
  <c r="AP30"/>
  <c r="I28"/>
  <c r="C28"/>
  <c r="C37" s="1"/>
  <c r="F29"/>
  <c r="BA30"/>
  <c r="AX31"/>
  <c r="AT31"/>
  <c r="AW30"/>
  <c r="AL41"/>
  <c r="AO40"/>
  <c r="AK30"/>
  <c r="AH31"/>
  <c r="C28" i="13"/>
  <c r="C37" s="1"/>
  <c r="I28"/>
  <c r="D28" s="1"/>
  <c r="F29"/>
  <c r="D27" i="2"/>
  <c r="R41"/>
  <c r="U40"/>
  <c r="BE30"/>
  <c r="BB31"/>
  <c r="AG28"/>
  <c r="AD29"/>
  <c r="Y32" i="13" l="1"/>
  <c r="V33"/>
  <c r="N37"/>
  <c r="Q31"/>
  <c r="N32"/>
  <c r="V38"/>
  <c r="Y37"/>
  <c r="D28" i="2"/>
  <c r="Z37"/>
  <c r="AC31"/>
  <c r="Z32"/>
  <c r="AG29"/>
  <c r="AD30"/>
  <c r="AX32"/>
  <c r="AX37"/>
  <c r="BA31"/>
  <c r="I29" i="13"/>
  <c r="D29" s="1"/>
  <c r="F30"/>
  <c r="C29"/>
  <c r="C38" s="1"/>
  <c r="AT32" i="2"/>
  <c r="AT37"/>
  <c r="AW31"/>
  <c r="AP31"/>
  <c r="AS30"/>
  <c r="V32"/>
  <c r="Y31"/>
  <c r="V37"/>
  <c r="BB37"/>
  <c r="BB32"/>
  <c r="BE31"/>
  <c r="AH32"/>
  <c r="AK31"/>
  <c r="AH37"/>
  <c r="C29"/>
  <c r="F30"/>
  <c r="I29"/>
  <c r="N30"/>
  <c r="Q29"/>
  <c r="U41"/>
  <c r="R42"/>
  <c r="AO41"/>
  <c r="AL42"/>
  <c r="J31"/>
  <c r="M30"/>
  <c r="Y38" i="13" l="1"/>
  <c r="V39"/>
  <c r="Y33"/>
  <c r="V34"/>
  <c r="Y34" s="1"/>
  <c r="N33"/>
  <c r="Q32"/>
  <c r="N38"/>
  <c r="Q37"/>
  <c r="D29" i="2"/>
  <c r="Z33"/>
  <c r="AC32"/>
  <c r="Z38"/>
  <c r="AC37"/>
  <c r="AO42"/>
  <c r="AL43"/>
  <c r="BB38"/>
  <c r="BE37"/>
  <c r="AW32"/>
  <c r="AT33"/>
  <c r="J32"/>
  <c r="M31"/>
  <c r="J37"/>
  <c r="Q30"/>
  <c r="N31"/>
  <c r="AH38"/>
  <c r="AK37"/>
  <c r="BE32"/>
  <c r="BB33"/>
  <c r="Y32"/>
  <c r="V33"/>
  <c r="AW37"/>
  <c r="AT38"/>
  <c r="AD31"/>
  <c r="AG30"/>
  <c r="U42"/>
  <c r="R43"/>
  <c r="C38"/>
  <c r="F31" i="13"/>
  <c r="I30"/>
  <c r="D30" s="1"/>
  <c r="C30"/>
  <c r="AX33" i="2"/>
  <c r="BA32"/>
  <c r="C30"/>
  <c r="I30"/>
  <c r="F31"/>
  <c r="AH33"/>
  <c r="AK32"/>
  <c r="V38"/>
  <c r="Y37"/>
  <c r="AS31"/>
  <c r="AP37"/>
  <c r="AP32"/>
  <c r="AX38"/>
  <c r="BA37"/>
  <c r="D30" l="1"/>
  <c r="N34" i="13"/>
  <c r="Q34" s="1"/>
  <c r="Q33"/>
  <c r="Y39"/>
  <c r="V40"/>
  <c r="Q38"/>
  <c r="N39"/>
  <c r="AC33" i="2"/>
  <c r="Z34"/>
  <c r="AC34" s="1"/>
  <c r="Z39"/>
  <c r="AC38"/>
  <c r="AS32"/>
  <c r="AP33"/>
  <c r="V39"/>
  <c r="Y38"/>
  <c r="AK33"/>
  <c r="AH34"/>
  <c r="AK34" s="1"/>
  <c r="BA33"/>
  <c r="AX34"/>
  <c r="BA34" s="1"/>
  <c r="U43"/>
  <c r="R44"/>
  <c r="AT39"/>
  <c r="AW38"/>
  <c r="BE33"/>
  <c r="BB34"/>
  <c r="BE34" s="1"/>
  <c r="N32"/>
  <c r="Q31"/>
  <c r="N37"/>
  <c r="M32"/>
  <c r="J33"/>
  <c r="BB39"/>
  <c r="BE38"/>
  <c r="AP38"/>
  <c r="AS37"/>
  <c r="F37" i="13"/>
  <c r="C31"/>
  <c r="I31"/>
  <c r="D31" s="1"/>
  <c r="F32"/>
  <c r="AD32" i="2"/>
  <c r="AD37"/>
  <c r="AG31"/>
  <c r="AH39"/>
  <c r="AK38"/>
  <c r="AO43"/>
  <c r="AL44"/>
  <c r="Y33"/>
  <c r="V34"/>
  <c r="Y34" s="1"/>
  <c r="J38"/>
  <c r="M37"/>
  <c r="AX39"/>
  <c r="BA38"/>
  <c r="I31"/>
  <c r="C31"/>
  <c r="F32"/>
  <c r="F37"/>
  <c r="AW33"/>
  <c r="AT34"/>
  <c r="AW34" s="1"/>
  <c r="D31" l="1"/>
  <c r="Q39" i="13"/>
  <c r="N40"/>
  <c r="Y40"/>
  <c r="V41"/>
  <c r="Z40" i="2"/>
  <c r="AC39"/>
  <c r="C32"/>
  <c r="F33"/>
  <c r="I32"/>
  <c r="AH40"/>
  <c r="AK39"/>
  <c r="AD33"/>
  <c r="AG32"/>
  <c r="AP39"/>
  <c r="AS38"/>
  <c r="R45"/>
  <c r="U44"/>
  <c r="AS33"/>
  <c r="AP34"/>
  <c r="AS34" s="1"/>
  <c r="I37"/>
  <c r="F38"/>
  <c r="J39"/>
  <c r="M38"/>
  <c r="AD38"/>
  <c r="AG37"/>
  <c r="C32" i="13"/>
  <c r="F33"/>
  <c r="I32"/>
  <c r="D32" s="1"/>
  <c r="J34" i="2"/>
  <c r="M34" s="1"/>
  <c r="M33"/>
  <c r="Q32"/>
  <c r="N33"/>
  <c r="AT40"/>
  <c r="AW39"/>
  <c r="V40"/>
  <c r="Y39"/>
  <c r="BA39"/>
  <c r="AX40"/>
  <c r="Q37"/>
  <c r="N38"/>
  <c r="AL45"/>
  <c r="AO44"/>
  <c r="F38" i="13"/>
  <c r="I37"/>
  <c r="D37" s="1"/>
  <c r="BE39" i="2"/>
  <c r="BB40"/>
  <c r="Q40" i="13" l="1"/>
  <c r="N41"/>
  <c r="Y41"/>
  <c r="V42"/>
  <c r="D32" i="2"/>
  <c r="AC40"/>
  <c r="Z41"/>
  <c r="F39" i="13"/>
  <c r="I38"/>
  <c r="D38" s="1"/>
  <c r="AX41" i="2"/>
  <c r="BA40"/>
  <c r="J40"/>
  <c r="M39"/>
  <c r="AP40"/>
  <c r="AS39"/>
  <c r="AH41"/>
  <c r="AK40"/>
  <c r="BB41"/>
  <c r="BE40"/>
  <c r="F39"/>
  <c r="I38"/>
  <c r="V41"/>
  <c r="Y40"/>
  <c r="I33" i="13"/>
  <c r="D33" s="1"/>
  <c r="C33"/>
  <c r="F34"/>
  <c r="AT41" i="2"/>
  <c r="AW40"/>
  <c r="AL84"/>
  <c r="AL46"/>
  <c r="AO45"/>
  <c r="N39"/>
  <c r="Q38"/>
  <c r="Q33"/>
  <c r="N34"/>
  <c r="Q34" s="1"/>
  <c r="AD39"/>
  <c r="AG38"/>
  <c r="U45"/>
  <c r="R84"/>
  <c r="R46"/>
  <c r="AD34"/>
  <c r="AG34" s="1"/>
  <c r="AG33"/>
  <c r="F34"/>
  <c r="C33"/>
  <c r="I33"/>
  <c r="D37"/>
  <c r="D33" l="1"/>
  <c r="Q41" i="13"/>
  <c r="N42"/>
  <c r="Y42"/>
  <c r="V43"/>
  <c r="D38" i="2"/>
  <c r="Z42"/>
  <c r="AC41"/>
  <c r="R51"/>
  <c r="U84"/>
  <c r="I34" i="13"/>
  <c r="D34" s="1"/>
  <c r="C34"/>
  <c r="V42" i="2"/>
  <c r="Y41"/>
  <c r="F40"/>
  <c r="I39"/>
  <c r="AH42"/>
  <c r="AK41"/>
  <c r="J41"/>
  <c r="M40"/>
  <c r="F40" i="13"/>
  <c r="I39"/>
  <c r="D39" s="1"/>
  <c r="AO84" i="2"/>
  <c r="AL51"/>
  <c r="AT42"/>
  <c r="AW41"/>
  <c r="U46"/>
  <c r="R47"/>
  <c r="AD40"/>
  <c r="AG39"/>
  <c r="N40"/>
  <c r="Q39"/>
  <c r="AL47"/>
  <c r="AO46"/>
  <c r="BB42"/>
  <c r="BE41"/>
  <c r="AP41"/>
  <c r="AS40"/>
  <c r="BA41"/>
  <c r="AX42"/>
  <c r="C34"/>
  <c r="I34"/>
  <c r="D34" s="1"/>
  <c r="N43" i="13" l="1"/>
  <c r="Q42"/>
  <c r="V44"/>
  <c r="Y43"/>
  <c r="AC42" i="2"/>
  <c r="Z43"/>
  <c r="BA42"/>
  <c r="AX43"/>
  <c r="R56"/>
  <c r="U51"/>
  <c r="N41"/>
  <c r="Q40"/>
  <c r="M41"/>
  <c r="J42"/>
  <c r="U47"/>
  <c r="R48"/>
  <c r="U48" s="1"/>
  <c r="D39"/>
  <c r="AP42"/>
  <c r="AS41"/>
  <c r="F41"/>
  <c r="I40"/>
  <c r="AL56"/>
  <c r="AO51"/>
  <c r="BB43"/>
  <c r="BE42"/>
  <c r="AO47"/>
  <c r="AL48"/>
  <c r="AO48" s="1"/>
  <c r="AD41"/>
  <c r="AG40"/>
  <c r="AW42"/>
  <c r="AT43"/>
  <c r="F41" i="13"/>
  <c r="I40"/>
  <c r="D40" s="1"/>
  <c r="AH43" i="2"/>
  <c r="AK42"/>
  <c r="V43"/>
  <c r="Y42"/>
  <c r="Y44" i="13" l="1"/>
  <c r="V45"/>
  <c r="Q43"/>
  <c r="N44"/>
  <c r="Z44" i="2"/>
  <c r="AC43"/>
  <c r="D40"/>
  <c r="I41"/>
  <c r="F42"/>
  <c r="C41"/>
  <c r="AK43"/>
  <c r="AH44"/>
  <c r="AX44"/>
  <c r="BA43"/>
  <c r="AT44"/>
  <c r="AW43"/>
  <c r="AL57"/>
  <c r="AO56"/>
  <c r="AS42"/>
  <c r="AP43"/>
  <c r="M42"/>
  <c r="J43"/>
  <c r="R57"/>
  <c r="U56"/>
  <c r="Y43"/>
  <c r="V44"/>
  <c r="F42" i="13"/>
  <c r="I41"/>
  <c r="D41" s="1"/>
  <c r="C41"/>
  <c r="AG41" i="2"/>
  <c r="AD42"/>
  <c r="BE43"/>
  <c r="BB44"/>
  <c r="N42"/>
  <c r="Q41"/>
  <c r="V46" i="13" l="1"/>
  <c r="V84"/>
  <c r="Y45"/>
  <c r="Q44"/>
  <c r="N45"/>
  <c r="Z45" i="2"/>
  <c r="AC44"/>
  <c r="AS43"/>
  <c r="AP44"/>
  <c r="AH45"/>
  <c r="AK44"/>
  <c r="AX45"/>
  <c r="BA44"/>
  <c r="M43"/>
  <c r="J44"/>
  <c r="D41"/>
  <c r="BE44"/>
  <c r="BB45"/>
  <c r="AL63"/>
  <c r="AO57"/>
  <c r="N43"/>
  <c r="Q42"/>
  <c r="V45"/>
  <c r="Y44"/>
  <c r="AD43"/>
  <c r="AG42"/>
  <c r="F43" i="13"/>
  <c r="I42"/>
  <c r="D42" s="1"/>
  <c r="C42"/>
  <c r="R63" i="2"/>
  <c r="U57"/>
  <c r="AW44"/>
  <c r="AT45"/>
  <c r="F43"/>
  <c r="I42"/>
  <c r="C42"/>
  <c r="D42" l="1"/>
  <c r="Y46" i="13"/>
  <c r="V47"/>
  <c r="Y84"/>
  <c r="V51"/>
  <c r="Q45"/>
  <c r="N46"/>
  <c r="N84"/>
  <c r="Z46" i="2"/>
  <c r="Z84"/>
  <c r="AC45"/>
  <c r="F44"/>
  <c r="I43"/>
  <c r="C43"/>
  <c r="BB84"/>
  <c r="BB46"/>
  <c r="AT46"/>
  <c r="AT84"/>
  <c r="AW45"/>
  <c r="F44" i="13"/>
  <c r="I43"/>
  <c r="D43" s="1"/>
  <c r="C43"/>
  <c r="Y45" i="2"/>
  <c r="V84"/>
  <c r="V46"/>
  <c r="AX46"/>
  <c r="AX84"/>
  <c r="BA45"/>
  <c r="AG43"/>
  <c r="AD44"/>
  <c r="Q43"/>
  <c r="N44"/>
  <c r="AL99"/>
  <c r="AO99" s="1"/>
  <c r="AL64"/>
  <c r="AO63"/>
  <c r="AK45"/>
  <c r="AH84"/>
  <c r="AH46"/>
  <c r="J45"/>
  <c r="M44"/>
  <c r="AS44"/>
  <c r="AP45"/>
  <c r="R99"/>
  <c r="U99" s="1"/>
  <c r="U63"/>
  <c r="R64"/>
  <c r="Q46" i="13" l="1"/>
  <c r="N47"/>
  <c r="V48"/>
  <c r="Y48" s="1"/>
  <c r="Y47"/>
  <c r="N51"/>
  <c r="Q84"/>
  <c r="Y51"/>
  <c r="V56"/>
  <c r="AC84" i="2"/>
  <c r="Z51"/>
  <c r="Z47"/>
  <c r="AC46"/>
  <c r="J46"/>
  <c r="M45"/>
  <c r="J84"/>
  <c r="BA46"/>
  <c r="AX47"/>
  <c r="AW84"/>
  <c r="AT51"/>
  <c r="AO64"/>
  <c r="AL65"/>
  <c r="AG44"/>
  <c r="AD45"/>
  <c r="BA84"/>
  <c r="AX51"/>
  <c r="BB51"/>
  <c r="BE84"/>
  <c r="U64"/>
  <c r="R65"/>
  <c r="AH51"/>
  <c r="AK84"/>
  <c r="Y84"/>
  <c r="V51"/>
  <c r="C44" i="13"/>
  <c r="F45"/>
  <c r="I44"/>
  <c r="D44" s="1"/>
  <c r="BE46" i="2"/>
  <c r="BB47"/>
  <c r="I44"/>
  <c r="F45"/>
  <c r="C44"/>
  <c r="AS45"/>
  <c r="AP84"/>
  <c r="AP46"/>
  <c r="AK46"/>
  <c r="AH47"/>
  <c r="N45"/>
  <c r="Q44"/>
  <c r="V47"/>
  <c r="Y46"/>
  <c r="AW46"/>
  <c r="AT47"/>
  <c r="D43"/>
  <c r="Q47" i="13" l="1"/>
  <c r="N48"/>
  <c r="Q48" s="1"/>
  <c r="Q51"/>
  <c r="N56"/>
  <c r="V57"/>
  <c r="Y56"/>
  <c r="AC51" i="2"/>
  <c r="Z56"/>
  <c r="AC47"/>
  <c r="Z48"/>
  <c r="AC48" s="1"/>
  <c r="V48"/>
  <c r="Y48" s="1"/>
  <c r="Y47"/>
  <c r="AP51"/>
  <c r="AS84"/>
  <c r="F46" i="13"/>
  <c r="F84"/>
  <c r="C45"/>
  <c r="I45"/>
  <c r="D45" s="1"/>
  <c r="U65" i="2"/>
  <c r="R66"/>
  <c r="AX56"/>
  <c r="BA51"/>
  <c r="AL66"/>
  <c r="AO65"/>
  <c r="AT56"/>
  <c r="AW51"/>
  <c r="M84"/>
  <c r="J51"/>
  <c r="D44"/>
  <c r="BB56"/>
  <c r="BE51"/>
  <c r="N84"/>
  <c r="N46"/>
  <c r="Q45"/>
  <c r="BD45" s="1"/>
  <c r="V56"/>
  <c r="Y51"/>
  <c r="AD46"/>
  <c r="AG45"/>
  <c r="AD84"/>
  <c r="AX48"/>
  <c r="BA48" s="1"/>
  <c r="BA47"/>
  <c r="M46"/>
  <c r="J47"/>
  <c r="AS46"/>
  <c r="AP47"/>
  <c r="I45"/>
  <c r="F46"/>
  <c r="C45"/>
  <c r="F84"/>
  <c r="AW47"/>
  <c r="AT48"/>
  <c r="AW48" s="1"/>
  <c r="AK47"/>
  <c r="AH48"/>
  <c r="AK48" s="1"/>
  <c r="BE47"/>
  <c r="BB48"/>
  <c r="BE48" s="1"/>
  <c r="AH56"/>
  <c r="AK51"/>
  <c r="V63" i="13" l="1"/>
  <c r="Y57"/>
  <c r="N57"/>
  <c r="Q56"/>
  <c r="AC56" i="2"/>
  <c r="Z57"/>
  <c r="AH57"/>
  <c r="AK56"/>
  <c r="F51"/>
  <c r="I84"/>
  <c r="C84"/>
  <c r="AS47"/>
  <c r="AP48"/>
  <c r="AS48" s="1"/>
  <c r="J48"/>
  <c r="M48" s="1"/>
  <c r="M47"/>
  <c r="AG84"/>
  <c r="AD51"/>
  <c r="BE45"/>
  <c r="D45" s="1"/>
  <c r="BD52"/>
  <c r="BD54" s="1"/>
  <c r="BD90" s="1"/>
  <c r="AL100"/>
  <c r="AO100" s="1"/>
  <c r="AL67"/>
  <c r="AO66"/>
  <c r="I46" i="13"/>
  <c r="D46" s="1"/>
  <c r="C46"/>
  <c r="F47"/>
  <c r="N47" i="2"/>
  <c r="Q46"/>
  <c r="V57"/>
  <c r="Y56"/>
  <c r="J56"/>
  <c r="M51"/>
  <c r="U66"/>
  <c r="R67"/>
  <c r="R100"/>
  <c r="U100" s="1"/>
  <c r="F51" i="13"/>
  <c r="C84"/>
  <c r="I84"/>
  <c r="C46" i="2"/>
  <c r="F47"/>
  <c r="I46"/>
  <c r="AD47"/>
  <c r="AG46"/>
  <c r="Q84"/>
  <c r="N51"/>
  <c r="BB57"/>
  <c r="BE56"/>
  <c r="AT57"/>
  <c r="AW56"/>
  <c r="AX57"/>
  <c r="BA56"/>
  <c r="AP56"/>
  <c r="AS51"/>
  <c r="V99" i="13" l="1"/>
  <c r="V64"/>
  <c r="Y63"/>
  <c r="Y99" s="1"/>
  <c r="Q57"/>
  <c r="N63"/>
  <c r="AC57" i="2"/>
  <c r="Z63"/>
  <c r="V63"/>
  <c r="Y57"/>
  <c r="C47"/>
  <c r="F48"/>
  <c r="I47"/>
  <c r="F56" i="13"/>
  <c r="C51"/>
  <c r="I51"/>
  <c r="D51" s="1"/>
  <c r="BD91" i="2"/>
  <c r="AX63"/>
  <c r="BA57"/>
  <c r="BB63"/>
  <c r="BE57"/>
  <c r="AG47"/>
  <c r="AD48"/>
  <c r="AG48" s="1"/>
  <c r="D84" i="13"/>
  <c r="R101" i="2"/>
  <c r="U101" s="1"/>
  <c r="R82"/>
  <c r="U67"/>
  <c r="U68" s="1"/>
  <c r="U70" s="1"/>
  <c r="F48" i="13"/>
  <c r="I47"/>
  <c r="D47" s="1"/>
  <c r="C47"/>
  <c r="AL82" i="2"/>
  <c r="AL101"/>
  <c r="AO101" s="1"/>
  <c r="AO67"/>
  <c r="AO68" s="1"/>
  <c r="AO70" s="1"/>
  <c r="AD56"/>
  <c r="AG51"/>
  <c r="F56"/>
  <c r="C51"/>
  <c r="I51"/>
  <c r="D46"/>
  <c r="AP57"/>
  <c r="AS56"/>
  <c r="AT63"/>
  <c r="AW57"/>
  <c r="AH63"/>
  <c r="AK57"/>
  <c r="N56"/>
  <c r="Q51"/>
  <c r="J57"/>
  <c r="M56"/>
  <c r="Q47"/>
  <c r="N48"/>
  <c r="Q48" s="1"/>
  <c r="D84"/>
  <c r="N64" i="13" l="1"/>
  <c r="Q63"/>
  <c r="N99"/>
  <c r="V65"/>
  <c r="Y64"/>
  <c r="AC63" i="2"/>
  <c r="Z64"/>
  <c r="Z99"/>
  <c r="AC99" s="1"/>
  <c r="AX99"/>
  <c r="BA99" s="1"/>
  <c r="AX64"/>
  <c r="BA63"/>
  <c r="BC98"/>
  <c r="BD98" s="1"/>
  <c r="V99"/>
  <c r="Y99" s="1"/>
  <c r="V64"/>
  <c r="Y63"/>
  <c r="D47"/>
  <c r="N57"/>
  <c r="Q56"/>
  <c r="AT64"/>
  <c r="AT99"/>
  <c r="AW99" s="1"/>
  <c r="AW63"/>
  <c r="D51"/>
  <c r="AD57"/>
  <c r="AG56"/>
  <c r="R83"/>
  <c r="U83" s="1"/>
  <c r="R24"/>
  <c r="U82"/>
  <c r="F57" i="13"/>
  <c r="C56"/>
  <c r="I56"/>
  <c r="AL24" i="2"/>
  <c r="AL83"/>
  <c r="AO83" s="1"/>
  <c r="AO82"/>
  <c r="BB64"/>
  <c r="BB99"/>
  <c r="BE99" s="1"/>
  <c r="BE63"/>
  <c r="J63"/>
  <c r="M57"/>
  <c r="AH64"/>
  <c r="AH99"/>
  <c r="AK99" s="1"/>
  <c r="AK63"/>
  <c r="AP63"/>
  <c r="AS57"/>
  <c r="C56"/>
  <c r="F57"/>
  <c r="I56"/>
  <c r="C48" i="13"/>
  <c r="I48"/>
  <c r="D48" s="1"/>
  <c r="C48" i="2"/>
  <c r="I48"/>
  <c r="D48" s="1"/>
  <c r="AO85" l="1"/>
  <c r="AO87" s="1"/>
  <c r="Q64" i="13"/>
  <c r="N65"/>
  <c r="Q99"/>
  <c r="U85" i="2"/>
  <c r="U87" s="1"/>
  <c r="Y65" i="13"/>
  <c r="V66"/>
  <c r="AC64" i="2"/>
  <c r="Z65"/>
  <c r="AL25"/>
  <c r="AO24"/>
  <c r="AD63"/>
  <c r="AG57"/>
  <c r="V65"/>
  <c r="Y64"/>
  <c r="C57"/>
  <c r="F63"/>
  <c r="I57"/>
  <c r="J99"/>
  <c r="M99" s="1"/>
  <c r="M63"/>
  <c r="J64"/>
  <c r="I57" i="13"/>
  <c r="D57" s="1"/>
  <c r="C57"/>
  <c r="F63"/>
  <c r="N63" i="2"/>
  <c r="Q57"/>
  <c r="D56"/>
  <c r="AP64"/>
  <c r="AP99"/>
  <c r="AS99" s="1"/>
  <c r="AS63"/>
  <c r="AX65"/>
  <c r="BA64"/>
  <c r="BD102"/>
  <c r="AH65"/>
  <c r="AK64"/>
  <c r="BB65"/>
  <c r="BE64"/>
  <c r="D56" i="13"/>
  <c r="R25" i="2"/>
  <c r="U24"/>
  <c r="AT65"/>
  <c r="AW64"/>
  <c r="N66" i="13" l="1"/>
  <c r="Q65"/>
  <c r="V100"/>
  <c r="V67"/>
  <c r="Y66"/>
  <c r="Y100" s="1"/>
  <c r="Z66" i="2"/>
  <c r="AC65"/>
  <c r="AX66"/>
  <c r="BA65"/>
  <c r="N64"/>
  <c r="N99"/>
  <c r="Q99" s="1"/>
  <c r="Q63"/>
  <c r="J65"/>
  <c r="M64"/>
  <c r="C63"/>
  <c r="F64"/>
  <c r="I63"/>
  <c r="F99"/>
  <c r="I99" s="1"/>
  <c r="AT66"/>
  <c r="AW65"/>
  <c r="AP65"/>
  <c r="AS64"/>
  <c r="Y65"/>
  <c r="V66"/>
  <c r="AL89"/>
  <c r="AO25"/>
  <c r="AO52" s="1"/>
  <c r="AO54" s="1"/>
  <c r="D57"/>
  <c r="AH66"/>
  <c r="AK65"/>
  <c r="R89"/>
  <c r="U25"/>
  <c r="U52" s="1"/>
  <c r="U54" s="1"/>
  <c r="BB66"/>
  <c r="BE65"/>
  <c r="BC104"/>
  <c r="BD104" s="1"/>
  <c r="BD109" s="1"/>
  <c r="C63" i="13"/>
  <c r="C99" s="1"/>
  <c r="F64"/>
  <c r="I63"/>
  <c r="F99"/>
  <c r="AD99" i="2"/>
  <c r="AG99" s="1"/>
  <c r="AD64"/>
  <c r="AG63"/>
  <c r="N67" i="13" l="1"/>
  <c r="N100"/>
  <c r="Q66"/>
  <c r="Q100" s="1"/>
  <c r="Y67"/>
  <c r="Y101" s="1"/>
  <c r="V101"/>
  <c r="V82"/>
  <c r="Z67" i="2"/>
  <c r="Z100"/>
  <c r="AC100" s="1"/>
  <c r="AC66"/>
  <c r="D63" i="13"/>
  <c r="I99"/>
  <c r="D99"/>
  <c r="D63" i="2"/>
  <c r="M65"/>
  <c r="J66"/>
  <c r="BB100"/>
  <c r="BE100" s="1"/>
  <c r="BB67"/>
  <c r="BE66"/>
  <c r="AT67"/>
  <c r="AT100"/>
  <c r="AW100" s="1"/>
  <c r="AW66"/>
  <c r="N65"/>
  <c r="Q64"/>
  <c r="D99"/>
  <c r="AH67"/>
  <c r="AH100"/>
  <c r="AK100" s="1"/>
  <c r="AK66"/>
  <c r="V67"/>
  <c r="V100"/>
  <c r="Y100" s="1"/>
  <c r="Y66"/>
  <c r="C99"/>
  <c r="AD65"/>
  <c r="AG64"/>
  <c r="I64" i="13"/>
  <c r="F65"/>
  <c r="U89" i="2"/>
  <c r="R90"/>
  <c r="AO89"/>
  <c r="AL90"/>
  <c r="AS65"/>
  <c r="AP66"/>
  <c r="I64"/>
  <c r="F65"/>
  <c r="AX100"/>
  <c r="BA100" s="1"/>
  <c r="AX67"/>
  <c r="BA66"/>
  <c r="V24" i="13" l="1"/>
  <c r="V83"/>
  <c r="Y83" s="1"/>
  <c r="Y82"/>
  <c r="Q67"/>
  <c r="N101"/>
  <c r="N82"/>
  <c r="Y68"/>
  <c r="Y70" s="1"/>
  <c r="Z101" i="2"/>
  <c r="AC101" s="1"/>
  <c r="AC67"/>
  <c r="AC68" s="1"/>
  <c r="AC70" s="1"/>
  <c r="Z82"/>
  <c r="AP67"/>
  <c r="AP100"/>
  <c r="AS100" s="1"/>
  <c r="AS66"/>
  <c r="AT82"/>
  <c r="AT101"/>
  <c r="AW101" s="1"/>
  <c r="AW67"/>
  <c r="AW68" s="1"/>
  <c r="AW70" s="1"/>
  <c r="N66"/>
  <c r="Q65"/>
  <c r="J67"/>
  <c r="J100"/>
  <c r="M100" s="1"/>
  <c r="M66"/>
  <c r="AX82"/>
  <c r="AX101"/>
  <c r="BA101" s="1"/>
  <c r="BA67"/>
  <c r="BA68" s="1"/>
  <c r="BA70" s="1"/>
  <c r="R91"/>
  <c r="U90"/>
  <c r="I65" i="13"/>
  <c r="F66"/>
  <c r="AD66" i="2"/>
  <c r="AG65"/>
  <c r="AH82"/>
  <c r="AH101"/>
  <c r="AK101" s="1"/>
  <c r="AK67"/>
  <c r="AK68" s="1"/>
  <c r="AK70" s="1"/>
  <c r="V101"/>
  <c r="Y101" s="1"/>
  <c r="V82"/>
  <c r="Y67"/>
  <c r="Y68" s="1"/>
  <c r="Y70" s="1"/>
  <c r="F66"/>
  <c r="I65"/>
  <c r="AL91"/>
  <c r="AO90"/>
  <c r="BB82"/>
  <c r="BB101"/>
  <c r="BE101" s="1"/>
  <c r="BE67"/>
  <c r="BE68" s="1"/>
  <c r="BE70" s="1"/>
  <c r="D64"/>
  <c r="D65" l="1"/>
  <c r="Y85" i="13"/>
  <c r="Y87" s="1"/>
  <c r="V25"/>
  <c r="Y24"/>
  <c r="N24"/>
  <c r="N83"/>
  <c r="Q83" s="1"/>
  <c r="Q82"/>
  <c r="Q101"/>
  <c r="Q68"/>
  <c r="Q70" s="1"/>
  <c r="Z24" i="2"/>
  <c r="Z83"/>
  <c r="AC83" s="1"/>
  <c r="AC82"/>
  <c r="C66" i="13"/>
  <c r="C100" s="1"/>
  <c r="F100"/>
  <c r="I66"/>
  <c r="F67"/>
  <c r="AL108" i="2"/>
  <c r="AO91"/>
  <c r="Y82"/>
  <c r="V24"/>
  <c r="V83"/>
  <c r="Y83" s="1"/>
  <c r="AD100"/>
  <c r="AG100" s="1"/>
  <c r="AD67"/>
  <c r="AG66"/>
  <c r="R108"/>
  <c r="U91"/>
  <c r="N100"/>
  <c r="Q100" s="1"/>
  <c r="Q66"/>
  <c r="N67"/>
  <c r="AX83"/>
  <c r="BA83" s="1"/>
  <c r="AX24"/>
  <c r="BA82"/>
  <c r="AT83"/>
  <c r="AW83" s="1"/>
  <c r="AT24"/>
  <c r="AW82"/>
  <c r="BB83"/>
  <c r="BE83" s="1"/>
  <c r="BB24"/>
  <c r="BE82"/>
  <c r="F67"/>
  <c r="I66"/>
  <c r="F100"/>
  <c r="I100" s="1"/>
  <c r="C66"/>
  <c r="AH24"/>
  <c r="AH83"/>
  <c r="AK83" s="1"/>
  <c r="AK82"/>
  <c r="J101"/>
  <c r="M101" s="1"/>
  <c r="J82"/>
  <c r="M67"/>
  <c r="M68" s="1"/>
  <c r="M70" s="1"/>
  <c r="AP82"/>
  <c r="AP101"/>
  <c r="AS101" s="1"/>
  <c r="AS67"/>
  <c r="AS68" s="1"/>
  <c r="AS70" s="1"/>
  <c r="Q85" i="13" l="1"/>
  <c r="Q87" s="1"/>
  <c r="Y25"/>
  <c r="V89"/>
  <c r="N25"/>
  <c r="Q24"/>
  <c r="Y52"/>
  <c r="D66" i="2"/>
  <c r="AK85"/>
  <c r="AK87" s="1"/>
  <c r="D100"/>
  <c r="BE85"/>
  <c r="BE87" s="1"/>
  <c r="AC85"/>
  <c r="AC87" s="1"/>
  <c r="AC24"/>
  <c r="Z25"/>
  <c r="C100"/>
  <c r="N101"/>
  <c r="Q101" s="1"/>
  <c r="N82"/>
  <c r="Q67"/>
  <c r="Q68" s="1"/>
  <c r="Q70" s="1"/>
  <c r="R93"/>
  <c r="U108"/>
  <c r="J83"/>
  <c r="M83" s="1"/>
  <c r="J24"/>
  <c r="M82"/>
  <c r="AH25"/>
  <c r="AK24"/>
  <c r="F82"/>
  <c r="F101"/>
  <c r="I101" s="1"/>
  <c r="C67"/>
  <c r="I67"/>
  <c r="AX25"/>
  <c r="BA24"/>
  <c r="AW85"/>
  <c r="AW87" s="1"/>
  <c r="AL93"/>
  <c r="AO108"/>
  <c r="AD82"/>
  <c r="AD101"/>
  <c r="AG101" s="1"/>
  <c r="AG67"/>
  <c r="AG68" s="1"/>
  <c r="AG70" s="1"/>
  <c r="I100" i="13"/>
  <c r="D100"/>
  <c r="D66"/>
  <c r="BA85" i="2"/>
  <c r="BA87" s="1"/>
  <c r="Y85"/>
  <c r="Y87" s="1"/>
  <c r="AT25"/>
  <c r="AW24"/>
  <c r="AP83"/>
  <c r="AS83" s="1"/>
  <c r="AP24"/>
  <c r="AS82"/>
  <c r="BB25"/>
  <c r="BE24"/>
  <c r="V25"/>
  <c r="Y24"/>
  <c r="C67" i="13"/>
  <c r="C101" s="1"/>
  <c r="F82"/>
  <c r="F101"/>
  <c r="I67"/>
  <c r="I68" s="1"/>
  <c r="D52" l="1"/>
  <c r="Y54"/>
  <c r="D54" s="1"/>
  <c r="Y89"/>
  <c r="V90"/>
  <c r="Q25"/>
  <c r="N89"/>
  <c r="D101" i="2"/>
  <c r="Z89"/>
  <c r="AC25"/>
  <c r="AC52" s="1"/>
  <c r="AC54" s="1"/>
  <c r="I82" i="13"/>
  <c r="F83"/>
  <c r="F24"/>
  <c r="C82"/>
  <c r="C101" i="2"/>
  <c r="AH89"/>
  <c r="AK25"/>
  <c r="AK52" s="1"/>
  <c r="AK54" s="1"/>
  <c r="Y25"/>
  <c r="Y52" s="1"/>
  <c r="Y54" s="1"/>
  <c r="V89"/>
  <c r="AD24"/>
  <c r="AD83"/>
  <c r="AG83" s="1"/>
  <c r="AG82"/>
  <c r="AL94"/>
  <c r="AO93"/>
  <c r="D67"/>
  <c r="I68"/>
  <c r="R94"/>
  <c r="U93"/>
  <c r="D67" i="13"/>
  <c r="I101"/>
  <c r="D101"/>
  <c r="AW25" i="2"/>
  <c r="AW52" s="1"/>
  <c r="AW54" s="1"/>
  <c r="AT89"/>
  <c r="BA25"/>
  <c r="BA52" s="1"/>
  <c r="BA54" s="1"/>
  <c r="AX89"/>
  <c r="F24"/>
  <c r="F83"/>
  <c r="I82"/>
  <c r="C82"/>
  <c r="M24"/>
  <c r="J25"/>
  <c r="AS85"/>
  <c r="AS87" s="1"/>
  <c r="AP25"/>
  <c r="AS24"/>
  <c r="BB89"/>
  <c r="BE25"/>
  <c r="BE52" s="1"/>
  <c r="BE54" s="1"/>
  <c r="I70" i="13"/>
  <c r="D70" s="1"/>
  <c r="D68"/>
  <c r="N24" i="2"/>
  <c r="Q82"/>
  <c r="N83"/>
  <c r="Q83" s="1"/>
  <c r="M85"/>
  <c r="M87" s="1"/>
  <c r="AG85" l="1"/>
  <c r="AG87" s="1"/>
  <c r="N90" i="13"/>
  <c r="Q89"/>
  <c r="V91"/>
  <c r="Y90"/>
  <c r="AC89" i="2"/>
  <c r="Z90"/>
  <c r="AP89"/>
  <c r="AS25"/>
  <c r="AS52" s="1"/>
  <c r="AS54" s="1"/>
  <c r="J89"/>
  <c r="M25"/>
  <c r="M52" s="1"/>
  <c r="M54" s="1"/>
  <c r="C83"/>
  <c r="I83"/>
  <c r="D83" s="1"/>
  <c r="AT90"/>
  <c r="AW89"/>
  <c r="D82" i="13"/>
  <c r="I70" i="2"/>
  <c r="D70" s="1"/>
  <c r="D68"/>
  <c r="I83" i="13"/>
  <c r="D83" s="1"/>
  <c r="C83"/>
  <c r="Q24" i="2"/>
  <c r="N25"/>
  <c r="BE89"/>
  <c r="BB90"/>
  <c r="AX90"/>
  <c r="BA89"/>
  <c r="R95"/>
  <c r="U94"/>
  <c r="AL95"/>
  <c r="AO94"/>
  <c r="V90"/>
  <c r="Y89"/>
  <c r="AK89"/>
  <c r="AH90"/>
  <c r="C24" i="13"/>
  <c r="F25"/>
  <c r="I24"/>
  <c r="D24" s="1"/>
  <c r="D82" i="2"/>
  <c r="I24"/>
  <c r="F25"/>
  <c r="C24"/>
  <c r="AD25"/>
  <c r="AG24"/>
  <c r="Q85"/>
  <c r="Q87" s="1"/>
  <c r="I85" l="1"/>
  <c r="I87" s="1"/>
  <c r="D87" s="1"/>
  <c r="Q90" i="13"/>
  <c r="N91"/>
  <c r="Y91"/>
  <c r="V108"/>
  <c r="AC90" i="2"/>
  <c r="Z91"/>
  <c r="D24"/>
  <c r="BB91"/>
  <c r="BE90"/>
  <c r="AD89"/>
  <c r="AG25"/>
  <c r="AG52" s="1"/>
  <c r="AG54" s="1"/>
  <c r="V91"/>
  <c r="Y90"/>
  <c r="U95"/>
  <c r="R96"/>
  <c r="AT91"/>
  <c r="AW90"/>
  <c r="M89"/>
  <c r="J90"/>
  <c r="C25" i="13"/>
  <c r="F89"/>
  <c r="I25"/>
  <c r="D25" s="1"/>
  <c r="N89" i="2"/>
  <c r="Q25"/>
  <c r="Q52" s="1"/>
  <c r="Q54" s="1"/>
  <c r="C25"/>
  <c r="F89"/>
  <c r="I25"/>
  <c r="I52" s="1"/>
  <c r="AL96"/>
  <c r="AO95"/>
  <c r="AX91"/>
  <c r="BA90"/>
  <c r="AS89"/>
  <c r="AP90"/>
  <c r="AH91"/>
  <c r="AK90"/>
  <c r="I85" i="13"/>
  <c r="D85" i="2" l="1"/>
  <c r="N108" i="13"/>
  <c r="Q91"/>
  <c r="Y108"/>
  <c r="V93"/>
  <c r="AC91" i="2"/>
  <c r="Z108"/>
  <c r="I87" i="13"/>
  <c r="D87" s="1"/>
  <c r="D85"/>
  <c r="AP91" i="2"/>
  <c r="AS90"/>
  <c r="Q89"/>
  <c r="N90"/>
  <c r="AT108"/>
  <c r="AW91"/>
  <c r="V108"/>
  <c r="Y91"/>
  <c r="AG89"/>
  <c r="AD90"/>
  <c r="D25"/>
  <c r="AL97"/>
  <c r="AO96"/>
  <c r="I54"/>
  <c r="D54" s="1"/>
  <c r="D52"/>
  <c r="F90" i="13"/>
  <c r="C89"/>
  <c r="I89"/>
  <c r="D89" s="1"/>
  <c r="BB108" i="2"/>
  <c r="BE91"/>
  <c r="AH108"/>
  <c r="AK91"/>
  <c r="AX108"/>
  <c r="BA91"/>
  <c r="F90"/>
  <c r="C89"/>
  <c r="I89"/>
  <c r="J91"/>
  <c r="M90"/>
  <c r="R97"/>
  <c r="U96"/>
  <c r="N93" i="13" l="1"/>
  <c r="Q108"/>
  <c r="Y93"/>
  <c r="V94"/>
  <c r="Z93" i="2"/>
  <c r="AC108"/>
  <c r="V93"/>
  <c r="Y108"/>
  <c r="AX93"/>
  <c r="BA108"/>
  <c r="BB93"/>
  <c r="BE108"/>
  <c r="AT93"/>
  <c r="AW108"/>
  <c r="AP108"/>
  <c r="AS91"/>
  <c r="D89"/>
  <c r="C90"/>
  <c r="F91"/>
  <c r="I90"/>
  <c r="AH93"/>
  <c r="AK108"/>
  <c r="R98"/>
  <c r="U97"/>
  <c r="AL98"/>
  <c r="AO97"/>
  <c r="N91"/>
  <c r="Q90"/>
  <c r="J108"/>
  <c r="M91"/>
  <c r="C90" i="13"/>
  <c r="F91"/>
  <c r="I90"/>
  <c r="D90" s="1"/>
  <c r="AD91" i="2"/>
  <c r="AG90"/>
  <c r="Q93" i="13" l="1"/>
  <c r="N94"/>
  <c r="V95"/>
  <c r="Y94"/>
  <c r="Z94" i="2"/>
  <c r="AC93"/>
  <c r="J93"/>
  <c r="M108"/>
  <c r="AL102"/>
  <c r="AO98"/>
  <c r="AH94"/>
  <c r="AK93"/>
  <c r="AT94"/>
  <c r="AW93"/>
  <c r="AX94"/>
  <c r="BA93"/>
  <c r="V94"/>
  <c r="Y93"/>
  <c r="AD108"/>
  <c r="AG91"/>
  <c r="N108"/>
  <c r="Q91"/>
  <c r="R102"/>
  <c r="U98"/>
  <c r="C91"/>
  <c r="F108"/>
  <c r="I91"/>
  <c r="AP93"/>
  <c r="AS108"/>
  <c r="BB94"/>
  <c r="BE93"/>
  <c r="C91" i="13"/>
  <c r="F108"/>
  <c r="I91"/>
  <c r="D91" s="1"/>
  <c r="D90" i="2"/>
  <c r="N95" i="13" l="1"/>
  <c r="Q94"/>
  <c r="V96"/>
  <c r="Y95"/>
  <c r="Z95" i="2"/>
  <c r="AC94"/>
  <c r="C108" i="13"/>
  <c r="F93"/>
  <c r="I108"/>
  <c r="D108" s="1"/>
  <c r="Q108" i="2"/>
  <c r="N93"/>
  <c r="AL103"/>
  <c r="AO102"/>
  <c r="R103"/>
  <c r="U102"/>
  <c r="AG108"/>
  <c r="AD93"/>
  <c r="AX95"/>
  <c r="BA94"/>
  <c r="AH95"/>
  <c r="AK94"/>
  <c r="M93"/>
  <c r="J94"/>
  <c r="D91"/>
  <c r="AP94"/>
  <c r="AS93"/>
  <c r="V95"/>
  <c r="Y94"/>
  <c r="AT95"/>
  <c r="AW94"/>
  <c r="BB95"/>
  <c r="BE94"/>
  <c r="C108"/>
  <c r="I108"/>
  <c r="F93"/>
  <c r="D108" l="1"/>
  <c r="Q95" i="13"/>
  <c r="N96"/>
  <c r="V97"/>
  <c r="Y96"/>
  <c r="Z96" i="2"/>
  <c r="AC95"/>
  <c r="AT96"/>
  <c r="AW95"/>
  <c r="J95"/>
  <c r="M94"/>
  <c r="N94"/>
  <c r="Q93"/>
  <c r="AK95"/>
  <c r="AH96"/>
  <c r="AO103"/>
  <c r="AL104"/>
  <c r="F94" i="13"/>
  <c r="I93"/>
  <c r="D93" s="1"/>
  <c r="C93"/>
  <c r="F94" i="2"/>
  <c r="C93"/>
  <c r="I93"/>
  <c r="BB96"/>
  <c r="BE95"/>
  <c r="Y95"/>
  <c r="V96"/>
  <c r="AP95"/>
  <c r="AS94"/>
  <c r="AD94"/>
  <c r="AG93"/>
  <c r="AX96"/>
  <c r="BA95"/>
  <c r="R104"/>
  <c r="U103"/>
  <c r="N97" i="13" l="1"/>
  <c r="Q96"/>
  <c r="V98"/>
  <c r="Y97"/>
  <c r="Z97" i="2"/>
  <c r="AC96"/>
  <c r="R109"/>
  <c r="U109" s="1"/>
  <c r="U104"/>
  <c r="AD95"/>
  <c r="AG94"/>
  <c r="N95"/>
  <c r="Q94"/>
  <c r="AT97"/>
  <c r="AW96"/>
  <c r="Y96"/>
  <c r="V97"/>
  <c r="AL109"/>
  <c r="AO109" s="1"/>
  <c r="AO104"/>
  <c r="D93"/>
  <c r="AX97"/>
  <c r="BA96"/>
  <c r="AP96"/>
  <c r="AS95"/>
  <c r="BB97"/>
  <c r="BE96"/>
  <c r="F95" i="13"/>
  <c r="I94"/>
  <c r="D94" s="1"/>
  <c r="C94"/>
  <c r="M95" i="2"/>
  <c r="J96"/>
  <c r="C94"/>
  <c r="F95"/>
  <c r="I94"/>
  <c r="AH97"/>
  <c r="AK96"/>
  <c r="N98" i="13" l="1"/>
  <c r="Q97"/>
  <c r="V102"/>
  <c r="Y98"/>
  <c r="AC97" i="2"/>
  <c r="Z98"/>
  <c r="D94"/>
  <c r="AT98"/>
  <c r="AW97"/>
  <c r="Q95"/>
  <c r="N96"/>
  <c r="AH98"/>
  <c r="AK97"/>
  <c r="J97"/>
  <c r="M96"/>
  <c r="F96" i="13"/>
  <c r="I95"/>
  <c r="D95" s="1"/>
  <c r="C95"/>
  <c r="AP97" i="2"/>
  <c r="AS96"/>
  <c r="V98"/>
  <c r="Y97"/>
  <c r="AG95"/>
  <c r="AD96"/>
  <c r="F96"/>
  <c r="C95"/>
  <c r="I95"/>
  <c r="BB98"/>
  <c r="BE97"/>
  <c r="AX98"/>
  <c r="BA97"/>
  <c r="D95" l="1"/>
  <c r="Q98" i="13"/>
  <c r="N102"/>
  <c r="V103"/>
  <c r="Y102"/>
  <c r="AC98" i="2"/>
  <c r="Z102"/>
  <c r="I96" i="13"/>
  <c r="D96" s="1"/>
  <c r="F97"/>
  <c r="C96"/>
  <c r="AH102" i="2"/>
  <c r="AK98"/>
  <c r="AT102"/>
  <c r="AW98"/>
  <c r="V102"/>
  <c r="Y98"/>
  <c r="J98"/>
  <c r="M97"/>
  <c r="AX102"/>
  <c r="BA98"/>
  <c r="BB102"/>
  <c r="BE98"/>
  <c r="AD97"/>
  <c r="AG96"/>
  <c r="F97"/>
  <c r="I96"/>
  <c r="C96"/>
  <c r="AP98"/>
  <c r="AS97"/>
  <c r="N97"/>
  <c r="Q96"/>
  <c r="N103" i="13" l="1"/>
  <c r="Q102"/>
  <c r="V104"/>
  <c r="Y103"/>
  <c r="AC102" i="2"/>
  <c r="Z103"/>
  <c r="Q97"/>
  <c r="N98"/>
  <c r="D96"/>
  <c r="AX103"/>
  <c r="BA102"/>
  <c r="V103"/>
  <c r="Y102"/>
  <c r="AH103"/>
  <c r="AK102"/>
  <c r="AD98"/>
  <c r="AG97"/>
  <c r="AP102"/>
  <c r="AS98"/>
  <c r="F98"/>
  <c r="I97"/>
  <c r="C97"/>
  <c r="BB103"/>
  <c r="BE102"/>
  <c r="J102"/>
  <c r="M98"/>
  <c r="AT103"/>
  <c r="AW102"/>
  <c r="I97" i="13"/>
  <c r="D97" s="1"/>
  <c r="C97"/>
  <c r="F98"/>
  <c r="D97" i="2" l="1"/>
  <c r="N104" i="13"/>
  <c r="Q103"/>
  <c r="Y104"/>
  <c r="V109"/>
  <c r="Y109" s="1"/>
  <c r="AC103" i="2"/>
  <c r="Z104"/>
  <c r="F102"/>
  <c r="I98"/>
  <c r="F102" i="13"/>
  <c r="I98"/>
  <c r="D98" s="1"/>
  <c r="AT104" i="2"/>
  <c r="AW103"/>
  <c r="BE103"/>
  <c r="BB104"/>
  <c r="AD102"/>
  <c r="AG98"/>
  <c r="J103"/>
  <c r="M102"/>
  <c r="Y103"/>
  <c r="V104"/>
  <c r="N102"/>
  <c r="Q98"/>
  <c r="AP103"/>
  <c r="AS102"/>
  <c r="AK103"/>
  <c r="AH104"/>
  <c r="BA103"/>
  <c r="AX104"/>
  <c r="N109" i="13" l="1"/>
  <c r="Q109" s="1"/>
  <c r="Q104"/>
  <c r="AC104" i="2"/>
  <c r="Z109"/>
  <c r="AC109" s="1"/>
  <c r="AX109"/>
  <c r="BA109" s="1"/>
  <c r="BA104"/>
  <c r="V109"/>
  <c r="Y109" s="1"/>
  <c r="Y104"/>
  <c r="AH109"/>
  <c r="AK109" s="1"/>
  <c r="AK104"/>
  <c r="BB109"/>
  <c r="BE109" s="1"/>
  <c r="BE104"/>
  <c r="AP104"/>
  <c r="AS103"/>
  <c r="AD103"/>
  <c r="AG102"/>
  <c r="AT109"/>
  <c r="AW109" s="1"/>
  <c r="AW104"/>
  <c r="F103"/>
  <c r="C102"/>
  <c r="I102"/>
  <c r="N103"/>
  <c r="Q102"/>
  <c r="M103"/>
  <c r="J104"/>
  <c r="F103" i="13"/>
  <c r="C102"/>
  <c r="I102"/>
  <c r="D102" s="1"/>
  <c r="D98" i="2"/>
  <c r="D102" l="1"/>
  <c r="F104" i="13"/>
  <c r="C103"/>
  <c r="I103"/>
  <c r="D103" s="1"/>
  <c r="J109" i="2"/>
  <c r="M109" s="1"/>
  <c r="M104"/>
  <c r="AP109"/>
  <c r="AS109" s="1"/>
  <c r="AS104"/>
  <c r="N104"/>
  <c r="Q103"/>
  <c r="F104"/>
  <c r="I103"/>
  <c r="C103"/>
  <c r="AG103"/>
  <c r="AD104"/>
  <c r="D103" l="1"/>
  <c r="AD109"/>
  <c r="AG109" s="1"/>
  <c r="AG104"/>
  <c r="F109" i="13"/>
  <c r="C104"/>
  <c r="I104"/>
  <c r="D104" s="1"/>
  <c r="F109" i="2"/>
  <c r="C104"/>
  <c r="I104"/>
  <c r="N109"/>
  <c r="Q109" s="1"/>
  <c r="Q104"/>
  <c r="D104" l="1"/>
  <c r="C109"/>
  <c r="I109"/>
  <c r="D109" s="1"/>
  <c r="C109" i="13"/>
  <c r="I109"/>
  <c r="D109" s="1"/>
</calcChain>
</file>

<file path=xl/sharedStrings.xml><?xml version="1.0" encoding="utf-8"?>
<sst xmlns="http://schemas.openxmlformats.org/spreadsheetml/2006/main" count="2557" uniqueCount="601">
  <si>
    <t xml:space="preserve">жесткая упаковка для вырезов </t>
  </si>
  <si>
    <t xml:space="preserve">жесткая упаковка для мойки </t>
  </si>
  <si>
    <t xml:space="preserve">EIV 341 legnato  </t>
  </si>
  <si>
    <t>Декор</t>
  </si>
  <si>
    <t>ценовая</t>
  </si>
  <si>
    <t xml:space="preserve">тип декора </t>
  </si>
  <si>
    <t xml:space="preserve">Тип столешницы </t>
  </si>
  <si>
    <t xml:space="preserve">Кант в цвет </t>
  </si>
  <si>
    <t>Столешницы Одиссей с кантом</t>
  </si>
  <si>
    <t>РР-кант,       42-43 мм  п/м*</t>
  </si>
  <si>
    <t>3D-кант         43 мм, п/м *</t>
  </si>
  <si>
    <t>Столешницы постформинг 4100 мм</t>
  </si>
  <si>
    <t>Плинтус-компакт   (1 шт)</t>
  </si>
  <si>
    <t>Заглушки к компакт рекомендации, можно применять другие</t>
  </si>
  <si>
    <t>Пплинтус  Plus . Новинка</t>
  </si>
  <si>
    <t>категория</t>
  </si>
  <si>
    <t>матовые</t>
  </si>
  <si>
    <t>A 1 cera new 19</t>
  </si>
  <si>
    <t xml:space="preserve">структурный </t>
  </si>
  <si>
    <t xml:space="preserve"> с кантом </t>
  </si>
  <si>
    <t>РР</t>
  </si>
  <si>
    <t>● new 19</t>
  </si>
  <si>
    <t>A 237 cera new 19</t>
  </si>
  <si>
    <t>AE 761 innato  new 19</t>
  </si>
  <si>
    <t>вывод 2019</t>
  </si>
  <si>
    <t>только HPL</t>
  </si>
  <si>
    <t>выведен переход на прозрачный</t>
  </si>
  <si>
    <t>суперматовый</t>
  </si>
  <si>
    <t>BZ 715  sentira</t>
  </si>
  <si>
    <t>на складе</t>
  </si>
  <si>
    <t>EI 740 sentira new 19</t>
  </si>
  <si>
    <t>mocca</t>
  </si>
  <si>
    <t xml:space="preserve">с пф и кантом </t>
  </si>
  <si>
    <t xml:space="preserve">Н 317   cera </t>
  </si>
  <si>
    <t xml:space="preserve">H 437  cera </t>
  </si>
  <si>
    <t>MAA 210 sentira new 19</t>
  </si>
  <si>
    <t>ME 477 cera new 19</t>
  </si>
  <si>
    <t xml:space="preserve">D 6158 H Perlmat/Malaga Blau </t>
  </si>
  <si>
    <t xml:space="preserve">с кантом </t>
  </si>
  <si>
    <t>3D-кант         43 мм, п/м*</t>
  </si>
  <si>
    <t>Столешницы постформинг</t>
  </si>
  <si>
    <t>Плинтус-компакт              (1 шт)</t>
  </si>
  <si>
    <t xml:space="preserve">Пплинтус  Plus </t>
  </si>
  <si>
    <t>переход на прозрачный</t>
  </si>
  <si>
    <t xml:space="preserve">РР </t>
  </si>
  <si>
    <t xml:space="preserve">● </t>
  </si>
  <si>
    <t>● преход на РР</t>
  </si>
  <si>
    <t>● переход на РР</t>
  </si>
  <si>
    <t>ПРИМЕЧАНИЯ</t>
  </si>
  <si>
    <t>!!!!</t>
  </si>
  <si>
    <t>доступно, после того, как закончится плинтус-компакт</t>
  </si>
  <si>
    <t>переход на PLUS</t>
  </si>
  <si>
    <t>! Внимание, возможны еще изменения в 2019 г</t>
  </si>
  <si>
    <t xml:space="preserve">плинтус плюс (4100 мм) </t>
  </si>
  <si>
    <t xml:space="preserve">комплект заглушек к плинтусу плюс </t>
  </si>
  <si>
    <t xml:space="preserve">только прямые?или трапеции тоже? </t>
  </si>
  <si>
    <t xml:space="preserve">стоимость канта на торце </t>
  </si>
  <si>
    <t xml:space="preserve">кант на стеновую </t>
  </si>
  <si>
    <t xml:space="preserve">    (Ламинированные столешницы,стеновые панели,аксессуары)</t>
  </si>
  <si>
    <t xml:space="preserve">мойка для подклейки </t>
  </si>
  <si>
    <t xml:space="preserve">плинтус компакт </t>
  </si>
  <si>
    <t>только прозрачный  треугольный</t>
  </si>
  <si>
    <t xml:space="preserve">серый </t>
  </si>
  <si>
    <t>только прозрачный треугольный</t>
  </si>
  <si>
    <t>переход на  треугольный как закончится</t>
  </si>
  <si>
    <t>ост. 5 шт, переход на  треугольный как закончится</t>
  </si>
  <si>
    <t xml:space="preserve">подъем на лифте </t>
  </si>
  <si>
    <t>Складская программа на  2019 г (версия от 24.04.2019 г)</t>
  </si>
  <si>
    <t xml:space="preserve">доставка по Москве без подъема </t>
  </si>
  <si>
    <t>pepper или almond</t>
  </si>
  <si>
    <t xml:space="preserve">выведен </t>
  </si>
  <si>
    <t>pepper/cloud</t>
  </si>
  <si>
    <t>ценовая категория</t>
  </si>
  <si>
    <t>пересекаются в столешницах с кантом  и в фасадах</t>
  </si>
  <si>
    <t xml:space="preserve">Тип плинтуса </t>
  </si>
  <si>
    <t xml:space="preserve">A 1 cera </t>
  </si>
  <si>
    <t xml:space="preserve">AE 761 innato </t>
  </si>
  <si>
    <t>++</t>
  </si>
  <si>
    <t xml:space="preserve">бежевый </t>
  </si>
  <si>
    <t xml:space="preserve">FENIX </t>
  </si>
  <si>
    <t>Ссылка на фото декора. ЖМИТЕ</t>
  </si>
  <si>
    <t xml:space="preserve">Ссылка на фото поверхности </t>
  </si>
  <si>
    <t>РР Кант 43*1,5мм в цвет</t>
  </si>
  <si>
    <t>3Д кант 43*1,5мм</t>
  </si>
  <si>
    <t xml:space="preserve">Фото декора А1 cera </t>
  </si>
  <si>
    <t xml:space="preserve">поверхность Cera </t>
  </si>
  <si>
    <t>PLUS 4,1 м</t>
  </si>
  <si>
    <t>Фото декора A 237 cera</t>
  </si>
  <si>
    <t xml:space="preserve">Фото декора AE 761 innato </t>
  </si>
  <si>
    <t>Поверхность Innato</t>
  </si>
  <si>
    <t>прозрачный  треугольный 4,2 м</t>
  </si>
  <si>
    <t>Фото декора BN 230 sentira</t>
  </si>
  <si>
    <t>гладкий супермат</t>
  </si>
  <si>
    <t xml:space="preserve">Фото декора BZ 715 sentira </t>
  </si>
  <si>
    <t>Фото декора ES 295 pore f</t>
  </si>
  <si>
    <t>Поверхность Pore f</t>
  </si>
  <si>
    <t>Фото декора Ei 357 sentira</t>
  </si>
  <si>
    <t xml:space="preserve">Поверхность Sentira </t>
  </si>
  <si>
    <t xml:space="preserve">Фото декора Ei 740 sentira </t>
  </si>
  <si>
    <t xml:space="preserve">Фото декора Ei 797 selva </t>
  </si>
  <si>
    <t>имитация шпон</t>
  </si>
  <si>
    <t>прозр.треугольный 4,2 м, PLUS  в разработке</t>
  </si>
  <si>
    <t>Поверхность Piatta</t>
  </si>
  <si>
    <t xml:space="preserve">Фото декора SC 114 piatta </t>
  </si>
  <si>
    <t>Фото декора FENIX 720 NERO INGO</t>
  </si>
  <si>
    <t>Фото декора FENIX 724 GRIGIO BRONO</t>
  </si>
  <si>
    <t xml:space="preserve">* В прайс-листах возможны изменения. Актуальные прайс-листы доступны  по ссылке  </t>
  </si>
  <si>
    <t>https://yadi.sk/d/G4BF2z-xpV3jeg</t>
  </si>
  <si>
    <t>ЖМИТЕ: НОВИНКИ 2020 для скачивания</t>
  </si>
  <si>
    <t>* цветопередача может отличаться от оригинала</t>
  </si>
  <si>
    <t xml:space="preserve">Клеим и кромим на полиуретановый клей </t>
  </si>
  <si>
    <t xml:space="preserve"> 7 (499) 681 88 88 www.odissey.ru  odissey@odissey.ru  @odisseykomplect КП (Оптовый прайс-лист) Столешницы ИЗДЕЛИЯ в размер </t>
  </si>
  <si>
    <t xml:space="preserve">с HPL кантом </t>
  </si>
  <si>
    <t xml:space="preserve">матовый декор </t>
  </si>
  <si>
    <t xml:space="preserve">структурный и суперматовый декор </t>
  </si>
  <si>
    <t>глянцевый декор</t>
  </si>
  <si>
    <t>стоимость, евро/м.пог.</t>
  </si>
  <si>
    <t>шт</t>
  </si>
  <si>
    <t>угловой элемент</t>
  </si>
  <si>
    <t xml:space="preserve">цена </t>
  </si>
  <si>
    <t>с рр кантом</t>
  </si>
  <si>
    <t>с 3Д кантом</t>
  </si>
  <si>
    <t>с пф</t>
  </si>
  <si>
    <t xml:space="preserve">комплект заглушек к треугольному плинтусу </t>
  </si>
  <si>
    <t xml:space="preserve">треугольный плинтус (5000 мм)  </t>
  </si>
  <si>
    <t>вставка в плинтус (4100 мм)</t>
  </si>
  <si>
    <t>мойка накладная</t>
  </si>
  <si>
    <t xml:space="preserve">мойка с подклейкой </t>
  </si>
  <si>
    <t xml:space="preserve">стеновая панель </t>
  </si>
  <si>
    <t xml:space="preserve">фиксированный курс </t>
  </si>
  <si>
    <t xml:space="preserve">сумма заказа, евро </t>
  </si>
  <si>
    <t xml:space="preserve">сумма заказа, руб. </t>
  </si>
  <si>
    <t>-</t>
  </si>
  <si>
    <t>матовый</t>
  </si>
  <si>
    <t>глянец</t>
  </si>
  <si>
    <t>Заглушки рекомендации, можно применять другие</t>
  </si>
  <si>
    <t>●</t>
  </si>
  <si>
    <t>А 242 colin</t>
  </si>
  <si>
    <t>белый</t>
  </si>
  <si>
    <t>AX 241 colin</t>
  </si>
  <si>
    <t>серый, белый</t>
  </si>
  <si>
    <t xml:space="preserve">BN 230 sentira </t>
  </si>
  <si>
    <t>белые</t>
  </si>
  <si>
    <t xml:space="preserve">BT 750 scivaro </t>
  </si>
  <si>
    <t>серый</t>
  </si>
  <si>
    <t xml:space="preserve"> РР МЕ873</t>
  </si>
  <si>
    <t>С 220 colin</t>
  </si>
  <si>
    <t>ES 295 pore f</t>
  </si>
  <si>
    <t>бежевый</t>
  </si>
  <si>
    <t>ES 394 pore f</t>
  </si>
  <si>
    <t>Ei 711 listrado S 0001 структ</t>
  </si>
  <si>
    <t>св.бежевый</t>
  </si>
  <si>
    <t>FP 293  crystal</t>
  </si>
  <si>
    <t xml:space="preserve">FS 760 cera </t>
  </si>
  <si>
    <t xml:space="preserve">FS 170 cera </t>
  </si>
  <si>
    <t>св.беж</t>
  </si>
  <si>
    <t>H 223 colin</t>
  </si>
  <si>
    <t>св. бежевый</t>
  </si>
  <si>
    <t xml:space="preserve">JK 372 cera </t>
  </si>
  <si>
    <t>св.бежев</t>
  </si>
  <si>
    <t xml:space="preserve">JK 583 cera </t>
  </si>
  <si>
    <t xml:space="preserve">JK 749 cera </t>
  </si>
  <si>
    <t xml:space="preserve">KBV 932 sentira  </t>
  </si>
  <si>
    <t>ME 478 feinschiff</t>
  </si>
  <si>
    <t>ME 873 cera</t>
  </si>
  <si>
    <t>Pi 773 pore f</t>
  </si>
  <si>
    <t>маис желтый</t>
  </si>
  <si>
    <t xml:space="preserve">S 347 cera </t>
  </si>
  <si>
    <t>SL 335   scivaro</t>
  </si>
  <si>
    <t>SL 384   scivaro</t>
  </si>
  <si>
    <t>черный</t>
  </si>
  <si>
    <t>серый,белый</t>
  </si>
  <si>
    <t>Т 432 pore f</t>
  </si>
  <si>
    <t>TV 374  colin</t>
  </si>
  <si>
    <t>WE 716 pore f</t>
  </si>
  <si>
    <t>темно-коричн WE</t>
  </si>
  <si>
    <t>А 320 brill</t>
  </si>
  <si>
    <t>A 222 brill</t>
  </si>
  <si>
    <t>AZ 971  brill</t>
  </si>
  <si>
    <t>темно-коричн</t>
  </si>
  <si>
    <t>BN 230  brill</t>
  </si>
  <si>
    <t>C 172  brill</t>
  </si>
  <si>
    <t>CB 237 brill</t>
  </si>
  <si>
    <t>ES 781 brill</t>
  </si>
  <si>
    <t>GT 612brill</t>
  </si>
  <si>
    <t>св.бежев., бежевый</t>
  </si>
  <si>
    <t>GT 349 brill</t>
  </si>
  <si>
    <t>JK 372 brill</t>
  </si>
  <si>
    <t>JK 583 brill</t>
  </si>
  <si>
    <t>H 317 brill</t>
  </si>
  <si>
    <t>серый,черный</t>
  </si>
  <si>
    <t xml:space="preserve">MAA 210 brill  </t>
  </si>
  <si>
    <t xml:space="preserve">MAI 712 brill  </t>
  </si>
  <si>
    <t>тем.корич</t>
  </si>
  <si>
    <t>МК 171 brill</t>
  </si>
  <si>
    <t>МК 194 brill</t>
  </si>
  <si>
    <t xml:space="preserve">S 347 brill </t>
  </si>
  <si>
    <t>ZO 173 brill</t>
  </si>
  <si>
    <t>темно-коричн., черн</t>
  </si>
  <si>
    <t xml:space="preserve">еврозапил </t>
  </si>
  <si>
    <t>радиус</t>
  </si>
  <si>
    <t xml:space="preserve">планка переходная </t>
  </si>
  <si>
    <t xml:space="preserve">замер </t>
  </si>
  <si>
    <t>минус замер</t>
  </si>
  <si>
    <t>Сумма заказа</t>
  </si>
  <si>
    <t>подклейка снизу (м. пог)</t>
  </si>
  <si>
    <t xml:space="preserve">с п/ф и с кантом </t>
  </si>
  <si>
    <t xml:space="preserve">только с кантом </t>
  </si>
  <si>
    <t xml:space="preserve">плинтус-компакт </t>
  </si>
  <si>
    <t>Плинтус</t>
  </si>
  <si>
    <t xml:space="preserve">матовый </t>
  </si>
  <si>
    <t>структурный</t>
  </si>
  <si>
    <t xml:space="preserve">суперматовый </t>
  </si>
  <si>
    <t xml:space="preserve">Тип декора (покрытие) </t>
  </si>
  <si>
    <t xml:space="preserve">Декор (артикул) </t>
  </si>
  <si>
    <t>тип столешницы</t>
  </si>
  <si>
    <t>+</t>
  </si>
  <si>
    <t>Розница</t>
  </si>
  <si>
    <t>№</t>
  </si>
  <si>
    <t>ИСПОЛНИТЕЛЬ:</t>
  </si>
  <si>
    <t>ЗАКАЗЧИК:</t>
  </si>
  <si>
    <t>ООО "Одиссей-Комплект"</t>
  </si>
  <si>
    <t>______________________</t>
  </si>
  <si>
    <t>_________________</t>
  </si>
  <si>
    <t xml:space="preserve">глянец </t>
  </si>
  <si>
    <t xml:space="preserve">цена за ед </t>
  </si>
  <si>
    <t>зака</t>
  </si>
  <si>
    <t>кант на радиус</t>
  </si>
  <si>
    <t xml:space="preserve">кант на 4 сторону </t>
  </si>
  <si>
    <t>жесткая упаковка</t>
  </si>
  <si>
    <t xml:space="preserve">КОММЕРЧЕСКИЕ ЦЕНЫ </t>
  </si>
  <si>
    <t>столешница 1 (h=38)</t>
  </si>
  <si>
    <t>столешница 2 (h=38)</t>
  </si>
  <si>
    <t>столешница 3 (h=38)</t>
  </si>
  <si>
    <t>столешница 4 (h=38)</t>
  </si>
  <si>
    <t>столешница 5 (h=38)</t>
  </si>
  <si>
    <t>столешница 1 (h=57)</t>
  </si>
  <si>
    <t>столешница 2 (h=57)</t>
  </si>
  <si>
    <t>столешница 3 (h=57)</t>
  </si>
  <si>
    <t>столешница 4 (h=57)</t>
  </si>
  <si>
    <t>столешница 5 (h=57)</t>
  </si>
  <si>
    <t>Работы на производстве</t>
  </si>
  <si>
    <t xml:space="preserve">Аксессуары со склада </t>
  </si>
  <si>
    <t xml:space="preserve">Итого изделие </t>
  </si>
  <si>
    <t xml:space="preserve">индивидуальная скидка </t>
  </si>
  <si>
    <t xml:space="preserve">Изделие со скидкой </t>
  </si>
  <si>
    <t xml:space="preserve">Итого работы </t>
  </si>
  <si>
    <t xml:space="preserve">Работы со скидкой </t>
  </si>
  <si>
    <t xml:space="preserve">Итого со склада </t>
  </si>
  <si>
    <t xml:space="preserve">Итого аксессуары  со скидкой </t>
  </si>
  <si>
    <t>двустор заказ  гл. до 600</t>
  </si>
  <si>
    <t>двустор заказ гл. до 600</t>
  </si>
  <si>
    <t>остаток  гл. до 600</t>
  </si>
  <si>
    <t>остаток гл. до 1200</t>
  </si>
  <si>
    <t>подклейка заказ гл. до 600</t>
  </si>
  <si>
    <t>подклейка заказ гл. до 1200</t>
  </si>
  <si>
    <t>двустор заказ гл. до 1200</t>
  </si>
  <si>
    <t xml:space="preserve">двустор. Столешница гл. до 600/шт </t>
  </si>
  <si>
    <t xml:space="preserve">двустор. Столешница гл. до 1200/шт </t>
  </si>
  <si>
    <t>подклейка мойки</t>
  </si>
  <si>
    <t>подклейка мойки заказчика</t>
  </si>
  <si>
    <t>фрезеровка под стяжки (тип 2)</t>
  </si>
  <si>
    <t>фрезеровка под стяжки (тип 3)</t>
  </si>
  <si>
    <t>фрезеровка под стяжки (тип 4)</t>
  </si>
  <si>
    <t>комплект стяжек (тип 2)</t>
  </si>
  <si>
    <t>комплект стяжек (тип 3)</t>
  </si>
  <si>
    <t>комплект стяжек (тип 4)</t>
  </si>
  <si>
    <t>санитарный силикон 290 мл. SOUDAL</t>
  </si>
  <si>
    <t xml:space="preserve">доставка до ТК или попутная </t>
  </si>
  <si>
    <t xml:space="preserve">доставка по Москве </t>
  </si>
  <si>
    <t>подъем на лифте</t>
  </si>
  <si>
    <t>Кант на все боковые торцы</t>
  </si>
  <si>
    <t>кант на угл. элемент</t>
  </si>
  <si>
    <t xml:space="preserve">ЗАКАЗ </t>
  </si>
  <si>
    <t>"</t>
  </si>
  <si>
    <t xml:space="preserve">2017 г. </t>
  </si>
  <si>
    <t>Название организации:</t>
  </si>
  <si>
    <t>Дата изготовления:</t>
  </si>
  <si>
    <t>Контактактное лицо Заказчика:</t>
  </si>
  <si>
    <t xml:space="preserve">Чертеж по условиям калькулятора </t>
  </si>
  <si>
    <t>Декор столешницы</t>
  </si>
  <si>
    <t>Декор канта</t>
  </si>
  <si>
    <t>наименование</t>
  </si>
  <si>
    <t>количество</t>
  </si>
  <si>
    <t xml:space="preserve">артикул мойки </t>
  </si>
  <si>
    <t>УСЛУГИ</t>
  </si>
  <si>
    <t xml:space="preserve">наценка </t>
  </si>
  <si>
    <t xml:space="preserve">Ei 357 sentira  </t>
  </si>
  <si>
    <t>MAI 425 piatta</t>
  </si>
  <si>
    <t xml:space="preserve">АМ 429 piatta </t>
  </si>
  <si>
    <t>AH 167 pore-f  ВЫВОД 2018</t>
  </si>
  <si>
    <t>черные</t>
  </si>
  <si>
    <r>
      <t>BZ 715</t>
    </r>
    <r>
      <rPr>
        <sz val="10"/>
        <color indexed="10"/>
        <rFont val="Arial Cyr"/>
        <charset val="204"/>
      </rPr>
      <t xml:space="preserve"> crystal переход на sentira</t>
    </r>
  </si>
  <si>
    <t>С 413 crystal выводится все 2017</t>
  </si>
  <si>
    <t>ES 223 pore f выводится все 2017</t>
  </si>
  <si>
    <t>ES 725 pore f       ВЫВОД 2018</t>
  </si>
  <si>
    <t>ES 772 pore f       ВЫВОД 2018</t>
  </si>
  <si>
    <t>EIR 379 sentira  выводится все 2017</t>
  </si>
  <si>
    <t xml:space="preserve">EIV 227 legnato </t>
  </si>
  <si>
    <t>EIV 341 legnato  Новинка 2018!</t>
  </si>
  <si>
    <t>EIV 971  legnato</t>
  </si>
  <si>
    <t>FC 320 piatta</t>
  </si>
  <si>
    <t>FC 440 piatta</t>
  </si>
  <si>
    <t>FN 238 feinbutten выводится все 2017</t>
  </si>
  <si>
    <t>FN 371 feinbutten выводится все 2017</t>
  </si>
  <si>
    <t>FN 323  crystal  ВЫВОД 2018</t>
  </si>
  <si>
    <t>корич</t>
  </si>
  <si>
    <t>FS 475 cera  ВЫВОД 2018</t>
  </si>
  <si>
    <t>GT 269 colin выводится все 2017</t>
  </si>
  <si>
    <t>GT 371 crystal выводится все 2017</t>
  </si>
  <si>
    <r>
      <t xml:space="preserve">Н 317  S 0007 </t>
    </r>
    <r>
      <rPr>
        <sz val="10"/>
        <color indexed="10"/>
        <rFont val="Arial Cyr"/>
        <charset val="204"/>
      </rPr>
      <t xml:space="preserve"> переход на cera 18</t>
    </r>
  </si>
  <si>
    <r>
      <t>H 437</t>
    </r>
    <r>
      <rPr>
        <sz val="10"/>
        <color indexed="10"/>
        <rFont val="Arial Cyr"/>
        <charset val="204"/>
      </rPr>
      <t xml:space="preserve"> colin переход на cera 18</t>
    </r>
  </si>
  <si>
    <t>H 572 colin   ВЫВОД 2018</t>
  </si>
  <si>
    <t>KiP 661 innato ВЫВОД 2018</t>
  </si>
  <si>
    <t>KP 464 colin выводится все 2017</t>
  </si>
  <si>
    <t>KP 796 colin  ВЫВОД 2018</t>
  </si>
  <si>
    <t>KP 349 V  обем** выводится все 2017</t>
  </si>
  <si>
    <t>KP 350 V объем** выводится все 2017</t>
  </si>
  <si>
    <t>KP 351 V  объем** выводится все 2017</t>
  </si>
  <si>
    <t>KS 360 roca выводится все 2017</t>
  </si>
  <si>
    <t>LU 376 colin выводится все 2017</t>
  </si>
  <si>
    <t xml:space="preserve">MA 740 piatta </t>
  </si>
  <si>
    <t xml:space="preserve">МЕI 170 innato </t>
  </si>
  <si>
    <t>MK 432 colin выводится все 2017</t>
  </si>
  <si>
    <t>MS 234 crystal выводится все 2017</t>
  </si>
  <si>
    <t>Р 913 colin  ВЫВОД  2018</t>
  </si>
  <si>
    <t>S 337 crystal  ВЫВОД 2018</t>
  </si>
  <si>
    <t>S 414 colin выводится все 2017</t>
  </si>
  <si>
    <t>SC 114 piatta</t>
  </si>
  <si>
    <t>SD 926   colin  ВЫВОД 2018</t>
  </si>
  <si>
    <t>SL 723 colin выводится все 2017</t>
  </si>
  <si>
    <t>ST 12 colin  ВЫВОД 2018</t>
  </si>
  <si>
    <t>ST 21 colin выводится все 2017</t>
  </si>
  <si>
    <t>TV 784 roca выводится все 2017</t>
  </si>
  <si>
    <t>WS 372 feinbutten выводится все 2017</t>
  </si>
  <si>
    <t>B 716  brill выводится все 2017</t>
  </si>
  <si>
    <t>EG 234 brill  ВЫВОД 2018</t>
  </si>
  <si>
    <t>GN 244 brill  ВЫВОД 2018</t>
  </si>
  <si>
    <t>● вывод 18</t>
  </si>
  <si>
    <t>GT 463bril lвыводится все 2017</t>
  </si>
  <si>
    <t xml:space="preserve">GRS 442 brill </t>
  </si>
  <si>
    <t>H 641 brill ВЫВОД 2017</t>
  </si>
  <si>
    <t>М 372 brill</t>
  </si>
  <si>
    <t>MAV 512 brill  ВЫВОД 2018</t>
  </si>
  <si>
    <t>МК 214 brill  ВЫВОД 2018</t>
  </si>
  <si>
    <t>PAL 343 brill  ВЫВОД 2018</t>
  </si>
  <si>
    <t>SL 225  brill    ВЫВОД 2018 г</t>
  </si>
  <si>
    <t>ST 451 brill выводится все 2017</t>
  </si>
  <si>
    <t>TN 766  brill выводится все 2017</t>
  </si>
  <si>
    <t xml:space="preserve">треугольный </t>
  </si>
  <si>
    <t xml:space="preserve">РР Кант в цвет </t>
  </si>
  <si>
    <t xml:space="preserve">3 Д КАНТ </t>
  </si>
  <si>
    <t xml:space="preserve">Только  HPL кант в цвет </t>
  </si>
  <si>
    <t xml:space="preserve">компакт </t>
  </si>
  <si>
    <t>С 413 crystal выводится все 2017 Уточняйте наличие!</t>
  </si>
  <si>
    <t>ES 223 pore f выводится все 2017 Уточняйте наличие!</t>
  </si>
  <si>
    <t>FN 371 feinbutten выводится все 2017 Уточняйте наличие!</t>
  </si>
  <si>
    <t>FN 323  crystal  ВЫВОД 2018 Уточняйте наличие!</t>
  </si>
  <si>
    <t>GT 269 colin выводится все 2017 Уточняйте наличие!</t>
  </si>
  <si>
    <t>KP 464 colin выводится все 2017 Уточняйте наличие!</t>
  </si>
  <si>
    <t>KP 796 colin  ВЫВОД 2018 Уточняйте наличие!</t>
  </si>
  <si>
    <t>LU 376 colin выводится все 2017 Уточняйте наличие!</t>
  </si>
  <si>
    <t>MK 432 colin выводится все 2017 Уточняйте наличие!</t>
  </si>
  <si>
    <t>MS 234 crystal выводится все 2017 Уточняйте наличие!</t>
  </si>
  <si>
    <t>Р 913 colin  ВЫВОД  2018 Уточняйте наличие!</t>
  </si>
  <si>
    <t>S 337 crystal  ВЫВОД 2018 Уточняйте наличие!</t>
  </si>
  <si>
    <t>S 414 colin выводится все 2017 Уточняйте наличие!</t>
  </si>
  <si>
    <t>SL 723 colin выводится все 2017 Уточняйте наличие!</t>
  </si>
  <si>
    <t>ST 12 colin  ВЫВОД 2018 Уточняйте наличие!</t>
  </si>
  <si>
    <t>ST 21 colin выводится все 2017 Уточняйте наличие!</t>
  </si>
  <si>
    <t>WS 372 feinbutten выводится все 2017 Уточняйте наличие!</t>
  </si>
  <si>
    <t>B 716  brill выводится все 2017 Уточняйте наличие!</t>
  </si>
  <si>
    <t>H 641 brill ВЫВОД 2017 Уточняйте наличие!</t>
  </si>
  <si>
    <t>МК 214 brill  ВЫВОД 2018 Уточняйте наличие!</t>
  </si>
  <si>
    <t>ST 451 brill выводится все 2017 Уточняйте наличие!</t>
  </si>
  <si>
    <t xml:space="preserve">треугольгный </t>
  </si>
  <si>
    <t xml:space="preserve">АМ 429 piatta плинтус толькотреугольный </t>
  </si>
  <si>
    <t xml:space="preserve">AH 167 pore-f  ВЫВОД 2018плинтус толькотреугольный </t>
  </si>
  <si>
    <t xml:space="preserve">BZ 715 crystal переход на sentiraплинтус толькотреугольный </t>
  </si>
  <si>
    <t xml:space="preserve">ES 394 pore fплинтус толькотреугольный </t>
  </si>
  <si>
    <t xml:space="preserve">ES 725 pore f       ВЫВОД 2018плинтус толькотреугольный </t>
  </si>
  <si>
    <t xml:space="preserve">ES 772 pore f       ВЫВОД 2018плинтус толькотреугольный </t>
  </si>
  <si>
    <t xml:space="preserve">Ei 357 sentira  плинтус толькотреугольный </t>
  </si>
  <si>
    <t xml:space="preserve">Ei 711 listrado S 0001 структплинтус толькотреугольный </t>
  </si>
  <si>
    <t xml:space="preserve">EIR 379 sentira  выводится все 2017плинтус толькотреугольный </t>
  </si>
  <si>
    <t xml:space="preserve">EIV 227 legnato плинтус толькотреугольный </t>
  </si>
  <si>
    <t xml:space="preserve">EIV 341 legnato  Новинка 2018!плинтус толькотреугольный </t>
  </si>
  <si>
    <t xml:space="preserve">EIV 971  legnatoплинтус толькотреугольный </t>
  </si>
  <si>
    <t xml:space="preserve">FC 320 piattaплинтус толькотреугольный </t>
  </si>
  <si>
    <t xml:space="preserve">FC 440 piattaплинтус толькотреугольный </t>
  </si>
  <si>
    <t xml:space="preserve">FN 238 feinbutten выводится все 2017плинтус толькотреугольный </t>
  </si>
  <si>
    <t xml:space="preserve">FS 475 cera  ВЫВОД 2018плинтус толькотреугольный </t>
  </si>
  <si>
    <t xml:space="preserve">FS 170 cera плинтус толькотреугольный </t>
  </si>
  <si>
    <t xml:space="preserve">GT 371 crystal выводится все 2017плинтус толькотреугольный </t>
  </si>
  <si>
    <t xml:space="preserve">Н 317  S 0007  переход на cera 18плинтус толькотреугольный </t>
  </si>
  <si>
    <t xml:space="preserve">H 572 colin   ВЫВОД 2018плинтус толькотреугольный </t>
  </si>
  <si>
    <t xml:space="preserve">JK 749 cera плинтус толькотреугольный </t>
  </si>
  <si>
    <t xml:space="preserve">KBV 932 sentira  плинтус толькотреугольный </t>
  </si>
  <si>
    <t xml:space="preserve">KiP 661 innato ВЫВОД 2018плинтус толькотреугольный </t>
  </si>
  <si>
    <t xml:space="preserve">KP 349 V  обем** выводится все 2017плинтус толькотреугольный </t>
  </si>
  <si>
    <t xml:space="preserve">KP 350 V объем** выводится все 2017плинтус толькотреугольный </t>
  </si>
  <si>
    <t xml:space="preserve">KP 351 V  объем** выводится все 2017плинтус толькотреугольный </t>
  </si>
  <si>
    <t xml:space="preserve">KS 360 roca выводится все 2017плинтус толькотреугольный </t>
  </si>
  <si>
    <t xml:space="preserve">MA 740 piatta плинтус толькотреугольный </t>
  </si>
  <si>
    <t xml:space="preserve">MAI 425 piattaплинтус толькотреугольный </t>
  </si>
  <si>
    <t xml:space="preserve">МЕI 170 innato плинтус толькотреугольный </t>
  </si>
  <si>
    <t xml:space="preserve">ME 873 ceraплинтус толькотреугольный </t>
  </si>
  <si>
    <t xml:space="preserve">Pi 773 pore fплинтус толькотреугольный </t>
  </si>
  <si>
    <t xml:space="preserve">S 347 cera плинтус толькотреугольный </t>
  </si>
  <si>
    <t xml:space="preserve">SC 114 piattaплинтус толькотреугольный </t>
  </si>
  <si>
    <t xml:space="preserve">SD 926   colin  ВЫВОД 2018плинтус толькотреугольный </t>
  </si>
  <si>
    <t xml:space="preserve">SL 384   scivaroплинтус толькотреугольный </t>
  </si>
  <si>
    <t xml:space="preserve">Т 432 pore fплинтус толькотреугольный </t>
  </si>
  <si>
    <t xml:space="preserve">A 222 brillплинтус толькотреугольный </t>
  </si>
  <si>
    <t xml:space="preserve">BN 230  brillплинтус толькотреугольный </t>
  </si>
  <si>
    <t xml:space="preserve">CB 237 brillплинтус толькотреугольный </t>
  </si>
  <si>
    <t xml:space="preserve">EG 234 brill  ВЫВОД 2018плинтус толькотреугольный </t>
  </si>
  <si>
    <t xml:space="preserve">GN 244 brill  ВЫВОД 2018плинтус толькотреугольный </t>
  </si>
  <si>
    <t xml:space="preserve">GT 463bril lвыводится все 2017плинтус толькотреугольный </t>
  </si>
  <si>
    <t xml:space="preserve">GRS 442 brill плинтус толькотреугольный </t>
  </si>
  <si>
    <t xml:space="preserve">М 372 brillплинтус толькотреугольный </t>
  </si>
  <si>
    <t xml:space="preserve">MAA 210 brill  плинтус толькотреугольный </t>
  </si>
  <si>
    <t xml:space="preserve">MAV 512 brill  ВЫВОД 2018плинтус толькотреугольный </t>
  </si>
  <si>
    <t xml:space="preserve">MAI 712 brill  плинтус толькотреугольный </t>
  </si>
  <si>
    <t xml:space="preserve">PAL 343 brill  ВЫВОД 2018плинтус толькотреугольный </t>
  </si>
  <si>
    <t xml:space="preserve">S 347 brill плинтус толькотреугольный </t>
  </si>
  <si>
    <t xml:space="preserve">SL 225  brill    ВЫВОД 2018 гплинтус толькотреугольный </t>
  </si>
  <si>
    <t xml:space="preserve">TN 766  brill выводится все 2017плинтус толькотреугольный </t>
  </si>
  <si>
    <t xml:space="preserve">РР кант </t>
  </si>
  <si>
    <t xml:space="preserve">А 242 colin есть РР Кант в цвет </t>
  </si>
  <si>
    <t xml:space="preserve">BN 230 sentira есть РР Кант в цвет </t>
  </si>
  <si>
    <t>BZ 715 crystal переход на sentira есть РР МЕ873</t>
  </si>
  <si>
    <t xml:space="preserve">Ei 357 sentira  есть РР Кант в цвет </t>
  </si>
  <si>
    <t xml:space="preserve">Ei 711 listrado S 0001 структесть РР Кант в цвет </t>
  </si>
  <si>
    <t xml:space="preserve">EIV 227 legnato есть РР Кант в цвет </t>
  </si>
  <si>
    <t xml:space="preserve">EIV 341 legnato  Новинка 2018! есть РР Кант в цвет </t>
  </si>
  <si>
    <t xml:space="preserve">EIV 971  legnatoесть РР Кант в цвет </t>
  </si>
  <si>
    <t xml:space="preserve">FC 320 piattaесть РР Кант в цвет </t>
  </si>
  <si>
    <t xml:space="preserve">FC 440 piattaесть РР Кант в цвет </t>
  </si>
  <si>
    <t xml:space="preserve">FN 238 feinbutten выводится все 2017 есть РР Кант в цвет </t>
  </si>
  <si>
    <t xml:space="preserve">FS 760 cera есть РР Кант в цвет </t>
  </si>
  <si>
    <t xml:space="preserve">H 223 colinесть РР Кант в цвет </t>
  </si>
  <si>
    <t xml:space="preserve">Н 317  S 0007  переход на cera 18 есть РР Кант в цвет </t>
  </si>
  <si>
    <t xml:space="preserve">H 437 colin переход на cera 18 есть РР Кант в цвет </t>
  </si>
  <si>
    <t xml:space="preserve">JK 372 cera есть РР Кант в цвет </t>
  </si>
  <si>
    <t xml:space="preserve">JK 583 cera есть РР Кант в цвет </t>
  </si>
  <si>
    <t xml:space="preserve">JK 749 cera есть РР Кант в цвет </t>
  </si>
  <si>
    <t xml:space="preserve">KBV 932 sentira  есть РР Кант в цвет </t>
  </si>
  <si>
    <t xml:space="preserve">KP 464 colin выводится все 2017 есть РР Кант в цвет </t>
  </si>
  <si>
    <t xml:space="preserve">KP 796 colin  ВЫВОД 2018 есть РР Кант в цвет </t>
  </si>
  <si>
    <t xml:space="preserve">KP 349 V  обем** выводится все 2017 есть РР Кант в цвет </t>
  </si>
  <si>
    <t xml:space="preserve">KP 350 V объем** выводится все 2017есть РР Кант в цвет </t>
  </si>
  <si>
    <t xml:space="preserve">KP 351 V  объем** выводится все 2017 есть РР Кант в цвет </t>
  </si>
  <si>
    <t xml:space="preserve">LU 376 colin выводится все 2017 есть РР Кант в цвет </t>
  </si>
  <si>
    <t xml:space="preserve">MAI 425 piatta есть РР Кант в цвет </t>
  </si>
  <si>
    <t xml:space="preserve">МЕI 170 innato есть РР Кант в цвет </t>
  </si>
  <si>
    <t xml:space="preserve">ME 478 feinschiff есть РР Кант в цвет </t>
  </si>
  <si>
    <t xml:space="preserve">ME 873 cera есть РР Кант в цвет </t>
  </si>
  <si>
    <t xml:space="preserve">S 347 cera есть РР Кант в цвет </t>
  </si>
  <si>
    <t xml:space="preserve">SC 114 piatta есть РР Кант в цвет </t>
  </si>
  <si>
    <t xml:space="preserve">SD 926   colin  ВЫВОД 2018 есть РР Кант в цвет </t>
  </si>
  <si>
    <t xml:space="preserve">SL 335   scivaro есть РР Кант в цвет </t>
  </si>
  <si>
    <t xml:space="preserve">SL 723 colin выводится все 2017 есть РР Кант в цвет </t>
  </si>
  <si>
    <t xml:space="preserve">TV 784 roca выводится все 2017есть РР Кант в цвет </t>
  </si>
  <si>
    <t xml:space="preserve">WE 716 pore f есть РР Кант в цвет </t>
  </si>
  <si>
    <t xml:space="preserve">WS 372 feinbutten выводится все 2017 есть РР Кант в цвет </t>
  </si>
  <si>
    <t xml:space="preserve">A 222 brill есть РР Кант в цвет </t>
  </si>
  <si>
    <t xml:space="preserve">AZ 971  brill есть РР Кант в цвет </t>
  </si>
  <si>
    <t xml:space="preserve">BN 230  brill есть РР Кант в цвет </t>
  </si>
  <si>
    <t xml:space="preserve">C 172  brill есть РР Кант в цвет </t>
  </si>
  <si>
    <t xml:space="preserve">CB 237 brill есть РР Кант в цвет </t>
  </si>
  <si>
    <t xml:space="preserve">JK 372 brill есть РР Кант в цвет </t>
  </si>
  <si>
    <t xml:space="preserve">JK 583 brill есть РР Кант в цвет </t>
  </si>
  <si>
    <t xml:space="preserve">MAA 210 brill  есть РР Кант в цвет </t>
  </si>
  <si>
    <t xml:space="preserve">MAI 712 brill  есть РР Кант в цвет </t>
  </si>
  <si>
    <t xml:space="preserve">ST 451 brill выводится все 2017 есть РР Кант в цвет </t>
  </si>
  <si>
    <t>3Д</t>
  </si>
  <si>
    <t xml:space="preserve">А 320 brillесть 3 Д КАНТ </t>
  </si>
  <si>
    <t xml:space="preserve">B 716  brill выводится все 2017 есть3 Д КАНТ </t>
  </si>
  <si>
    <t xml:space="preserve">ES 781 brillесть 3 Д КАНТ </t>
  </si>
  <si>
    <t xml:space="preserve">GT 612brillесть 3 Д КАНТ </t>
  </si>
  <si>
    <t xml:space="preserve">GT 463bril lвыводится все 2017есть 3 Д КАНТ </t>
  </si>
  <si>
    <t xml:space="preserve">H 317 brillесть 3 Д КАНТ </t>
  </si>
  <si>
    <t xml:space="preserve">МК 214 brill  ВЫВОД 2018есть 3 Д КАНТ </t>
  </si>
  <si>
    <t xml:space="preserve">МК 171 brillесть 3 Д КАНТ </t>
  </si>
  <si>
    <t xml:space="preserve">МК 194 brillесть 3 Д КАНТ </t>
  </si>
  <si>
    <t xml:space="preserve">ZO 173 brillесть 3 Д КАНТ </t>
  </si>
  <si>
    <t xml:space="preserve">коэфф выбора </t>
  </si>
  <si>
    <t xml:space="preserve">количество стыков с вертикальными ногами (эксцентрики + фрезеровка) </t>
  </si>
  <si>
    <t xml:space="preserve">ДИЛЕРСКИЕ ЦЕНЫ </t>
  </si>
  <si>
    <t>монтаж без доп. работ</t>
  </si>
  <si>
    <t>havanna</t>
  </si>
  <si>
    <t>almond</t>
  </si>
  <si>
    <t>snow</t>
  </si>
  <si>
    <t>pebble</t>
  </si>
  <si>
    <t>pepper</t>
  </si>
  <si>
    <t>bisquit</t>
  </si>
  <si>
    <t>caviar</t>
  </si>
  <si>
    <t xml:space="preserve">Заглушки Plus </t>
  </si>
  <si>
    <t xml:space="preserve">курс евро </t>
  </si>
  <si>
    <t xml:space="preserve">устанавливаете сами (Наценка на коммерческие цены) </t>
  </si>
  <si>
    <t>Столешницы Одиссей с кантом 4100*600*38, 4100*1200*38</t>
  </si>
  <si>
    <t>Столешницы Getalit  с постф.  4100*600*38, 4100*1200*38</t>
  </si>
  <si>
    <t xml:space="preserve">Рекомендованный цвет заглушек, но не обязательный </t>
  </si>
  <si>
    <t>Фото декора LU 3355</t>
  </si>
  <si>
    <t>Фото декора LU 3414</t>
  </si>
  <si>
    <t>Фото декора LU 3415</t>
  </si>
  <si>
    <t xml:space="preserve">поверхность матовая </t>
  </si>
  <si>
    <t xml:space="preserve">Фото декора OD 1017 SU </t>
  </si>
  <si>
    <t xml:space="preserve">Фото декора OD 1016 SU </t>
  </si>
  <si>
    <t xml:space="preserve">Фото декора OD 1074 SA </t>
  </si>
  <si>
    <t xml:space="preserve">OD1041 WG </t>
  </si>
  <si>
    <t xml:space="preserve">Фото декора OD1041 WG </t>
  </si>
  <si>
    <t>поверхность полуглянец</t>
  </si>
  <si>
    <t>кат. 2</t>
  </si>
  <si>
    <t>кат. 4</t>
  </si>
  <si>
    <t xml:space="preserve">PP A1 cera </t>
  </si>
  <si>
    <t xml:space="preserve">PP A 237 cera </t>
  </si>
  <si>
    <t xml:space="preserve">PP AE 761 innato </t>
  </si>
  <si>
    <t>PP BN 230 sentira</t>
  </si>
  <si>
    <t xml:space="preserve">PP ME 873 cera </t>
  </si>
  <si>
    <t>PP Ei 357 sentira</t>
  </si>
  <si>
    <t>PP Ei 740 sentira</t>
  </si>
  <si>
    <t>PP Ei 797 selva</t>
  </si>
  <si>
    <t>PP SC 114 piatta</t>
  </si>
  <si>
    <t xml:space="preserve">Поверхность структурная </t>
  </si>
  <si>
    <t>EI 740 sentira</t>
  </si>
  <si>
    <t xml:space="preserve">Фото декора OD 1071SU </t>
  </si>
  <si>
    <t xml:space="preserve">поверхность структурная </t>
  </si>
  <si>
    <t>Фото декора Losa 3432</t>
  </si>
  <si>
    <r>
      <t xml:space="preserve">720 NERO INGO </t>
    </r>
    <r>
      <rPr>
        <sz val="12"/>
        <color indexed="10"/>
        <rFont val="Calibri"/>
        <family val="2"/>
        <charset val="204"/>
      </rPr>
      <t>Fenix</t>
    </r>
  </si>
  <si>
    <r>
      <t>724 GRIGIO BRONO</t>
    </r>
    <r>
      <rPr>
        <sz val="12"/>
        <color indexed="10"/>
        <rFont val="Calibri"/>
        <family val="2"/>
        <charset val="204"/>
      </rPr>
      <t>Fenix</t>
    </r>
  </si>
  <si>
    <t>PLUS 3 м</t>
  </si>
  <si>
    <t xml:space="preserve">    (Ламинированные столешницы, стеновые панели,ламинаты,аксессуары)</t>
  </si>
  <si>
    <t>A 237 cera  Выводим 2021г.</t>
  </si>
  <si>
    <t xml:space="preserve">EI 797 selva </t>
  </si>
  <si>
    <t xml:space="preserve">LUN 3355 arpa </t>
  </si>
  <si>
    <t xml:space="preserve">LUN 3414 arpa </t>
  </si>
  <si>
    <t xml:space="preserve">LUN  3415 arpa </t>
  </si>
  <si>
    <t xml:space="preserve">LOSA 3432 PF arpa </t>
  </si>
  <si>
    <r>
      <t xml:space="preserve">Керамика Тессина крем F221 </t>
    </r>
    <r>
      <rPr>
        <b/>
        <sz val="12"/>
        <color rgb="FFFF0000"/>
        <rFont val="Calibri"/>
        <family val="2"/>
        <charset val="204"/>
      </rPr>
      <t>EGGER</t>
    </r>
  </si>
  <si>
    <r>
      <t xml:space="preserve">Дикий дуб натур. H1318  </t>
    </r>
    <r>
      <rPr>
        <b/>
        <sz val="12"/>
        <color rgb="FFFF0000"/>
        <rFont val="Calibri"/>
        <family val="2"/>
        <charset val="204"/>
      </rPr>
      <t>EGGER</t>
    </r>
  </si>
  <si>
    <r>
      <t xml:space="preserve">Камень Пьетра Гриджиа антрацит F205 </t>
    </r>
    <r>
      <rPr>
        <b/>
        <sz val="12"/>
        <color rgb="FFFF0000"/>
        <rFont val="Calibri"/>
        <family val="2"/>
        <charset val="204"/>
      </rPr>
      <t>EGGER</t>
    </r>
  </si>
  <si>
    <r>
      <t xml:space="preserve">Бетон Чикаго темно-серый F187 </t>
    </r>
    <r>
      <rPr>
        <b/>
        <sz val="12"/>
        <color rgb="FFFF0000"/>
        <rFont val="Calibri"/>
        <family val="2"/>
        <charset val="204"/>
      </rPr>
      <t>EGGER</t>
    </r>
  </si>
  <si>
    <r>
      <t xml:space="preserve">Мрамор Чиполлино серый F093 </t>
    </r>
    <r>
      <rPr>
        <b/>
        <sz val="12"/>
        <color rgb="FFFF0000"/>
        <rFont val="Calibri"/>
        <family val="2"/>
        <charset val="204"/>
      </rPr>
      <t>EGGER</t>
    </r>
  </si>
  <si>
    <r>
      <t xml:space="preserve">Мрамор Чиполлино черная медь F094 </t>
    </r>
    <r>
      <rPr>
        <b/>
        <sz val="12"/>
        <color rgb="FFFF0000"/>
        <rFont val="Calibri"/>
        <family val="2"/>
        <charset val="204"/>
      </rPr>
      <t>EGGER</t>
    </r>
  </si>
  <si>
    <r>
      <t xml:space="preserve">Мрамор Каррара белый F204 </t>
    </r>
    <r>
      <rPr>
        <b/>
        <sz val="12"/>
        <color rgb="FFFF0000"/>
        <rFont val="Calibri"/>
        <family val="2"/>
        <charset val="204"/>
        <scheme val="minor"/>
      </rPr>
      <t>EGGER</t>
    </r>
  </si>
  <si>
    <r>
      <t xml:space="preserve">Дуб Антор натур. H 3330 </t>
    </r>
    <r>
      <rPr>
        <b/>
        <sz val="12"/>
        <color rgb="FFFF0000"/>
        <rFont val="Calibri"/>
        <family val="2"/>
        <charset val="204"/>
        <scheme val="minor"/>
      </rPr>
      <t>EGGER</t>
    </r>
  </si>
  <si>
    <r>
      <t xml:space="preserve">Мрамор Сиена серый F095 </t>
    </r>
    <r>
      <rPr>
        <b/>
        <sz val="12"/>
        <color rgb="FFFF0000"/>
        <rFont val="Calibri"/>
        <family val="2"/>
        <charset val="204"/>
        <scheme val="minor"/>
      </rPr>
      <t>EGGER</t>
    </r>
  </si>
  <si>
    <r>
      <t xml:space="preserve">Гранит Магма красный F012 </t>
    </r>
    <r>
      <rPr>
        <b/>
        <sz val="12"/>
        <color rgb="FFFF0000"/>
        <rFont val="Calibri"/>
        <family val="2"/>
        <charset val="204"/>
        <scheme val="minor"/>
      </rPr>
      <t>EGGER</t>
    </r>
  </si>
  <si>
    <t>Фото декора F104</t>
  </si>
  <si>
    <t>Фото декора F292</t>
  </si>
  <si>
    <t>Фото декора F221</t>
  </si>
  <si>
    <t>Фото декора Н1318</t>
  </si>
  <si>
    <t>Фото декора F205</t>
  </si>
  <si>
    <t>Фото декора F187</t>
  </si>
  <si>
    <t>Фото декора F093</t>
  </si>
  <si>
    <t>Фото декора F094</t>
  </si>
  <si>
    <t>Фото декора F204</t>
  </si>
  <si>
    <t>Фото декора Н3330</t>
  </si>
  <si>
    <t>Фото декора F095</t>
  </si>
  <si>
    <t>Фото декора F012</t>
  </si>
  <si>
    <r>
      <rPr>
        <sz val="11"/>
        <rFont val="Arial Cyr"/>
        <charset val="204"/>
      </rPr>
      <t xml:space="preserve">ARPA </t>
    </r>
    <r>
      <rPr>
        <sz val="11"/>
        <color rgb="FFFF0000"/>
        <rFont val="Arial Cyr"/>
        <charset val="204"/>
      </rPr>
      <t>лист</t>
    </r>
    <r>
      <rPr>
        <b/>
        <sz val="11"/>
        <color rgb="FFFF0000"/>
        <rFont val="Arial Cyr"/>
        <charset val="204"/>
      </rPr>
      <t xml:space="preserve"> </t>
    </r>
    <r>
      <rPr>
        <b/>
        <sz val="12"/>
        <color rgb="FFFF0000"/>
        <rFont val="Arial Cyr"/>
        <charset val="204"/>
      </rPr>
      <t>3050*1300</t>
    </r>
  </si>
  <si>
    <t xml:space="preserve">ES 295 pore f   </t>
  </si>
  <si>
    <t xml:space="preserve">Мрамор Латина F104 </t>
  </si>
  <si>
    <t xml:space="preserve">Травертин Тиволи беж. F292 </t>
  </si>
  <si>
    <t xml:space="preserve">OD 1071SU </t>
  </si>
  <si>
    <r>
      <t>OD 1074 SA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</si>
  <si>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r>
      <t>OD 1017 SU</t>
    </r>
    <r>
      <rPr>
        <b/>
        <sz val="11"/>
        <color rgb="FFFF0000"/>
        <rFont val="Calibri"/>
        <family val="2"/>
        <charset val="204"/>
        <scheme val="minor"/>
      </rPr>
      <t xml:space="preserve"> </t>
    </r>
  </si>
  <si>
    <t xml:space="preserve">OD 1016 SU </t>
  </si>
  <si>
    <t xml:space="preserve">OD 4225 OV </t>
  </si>
  <si>
    <r>
      <t>OD1055 NA</t>
    </r>
    <r>
      <rPr>
        <b/>
        <sz val="11"/>
        <color rgb="FFFF0000"/>
        <rFont val="Calibri"/>
        <family val="2"/>
        <charset val="204"/>
      </rPr>
      <t xml:space="preserve"> </t>
    </r>
  </si>
  <si>
    <t>Фото декора OD 4225 OV</t>
  </si>
  <si>
    <t>Фото декора OD 1055 SA</t>
  </si>
  <si>
    <t>в ожидании</t>
  </si>
  <si>
    <t>PP OD 1017</t>
  </si>
  <si>
    <t>РР OD1016 SU</t>
  </si>
  <si>
    <t>PP OD 4525</t>
  </si>
  <si>
    <t>РР OD1041 OV</t>
  </si>
  <si>
    <t xml:space="preserve">св. бежевый </t>
  </si>
  <si>
    <t>кат. 0-1</t>
  </si>
  <si>
    <t>кат 2</t>
  </si>
  <si>
    <t>ME 477</t>
  </si>
  <si>
    <t>KBV 932</t>
  </si>
  <si>
    <t>FLA 3330 кремовый порфир</t>
  </si>
  <si>
    <t>LOS 3432 Черный Кардосо</t>
  </si>
  <si>
    <t>MB 234</t>
  </si>
  <si>
    <t>FC 37 Masieri</t>
  </si>
  <si>
    <t>FC 38 Bassi</t>
  </si>
  <si>
    <t>Cleaf</t>
  </si>
  <si>
    <t xml:space="preserve"> +7 (499) 681 88 88 www.odissey.ru info@odissey.ru  @odisseykomplect  Столешницы ИЗДЕЛИЯ в размер </t>
  </si>
  <si>
    <t>Складская программа  Одиссей 2022-2023 www.odissey.ru  +7 499 681-88-88</t>
  </si>
  <si>
    <t xml:space="preserve">Фото декора ME 477 cera </t>
  </si>
  <si>
    <t xml:space="preserve">Фото декора KBV 932 sentira </t>
  </si>
  <si>
    <t>Фото декора MB 234</t>
  </si>
  <si>
    <t>Фото декора FLA 3330</t>
  </si>
  <si>
    <t>ALF 4587 Славянский дуб</t>
  </si>
  <si>
    <t>Фото декора ALF 4587</t>
  </si>
  <si>
    <t>LOS 3420 Калипсо</t>
  </si>
  <si>
    <t xml:space="preserve">Фото декора LOS 3420 </t>
  </si>
  <si>
    <t>Фото декора LOS 3432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</si>
</sst>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132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ITC Avant Garde Gothic"/>
      <family val="2"/>
    </font>
    <font>
      <i/>
      <sz val="10"/>
      <name val="Arial Cyr"/>
      <charset val="204"/>
    </font>
    <font>
      <sz val="9"/>
      <name val="Arial Cyr"/>
      <charset val="204"/>
    </font>
    <font>
      <b/>
      <i/>
      <sz val="14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0"/>
      <color indexed="9"/>
      <name val="Arial Cyr"/>
      <charset val="204"/>
    </font>
    <font>
      <b/>
      <sz val="18"/>
      <name val="Arial Cyr"/>
      <charset val="204"/>
    </font>
    <font>
      <sz val="10"/>
      <color indexed="10"/>
      <name val="Arial Cyr"/>
      <charset val="204"/>
    </font>
    <font>
      <sz val="10"/>
      <color indexed="8"/>
      <name val="Arial Cyr"/>
      <charset val="204"/>
    </font>
    <font>
      <sz val="10"/>
      <color indexed="30"/>
      <name val="Arial Cyr"/>
      <charset val="204"/>
    </font>
    <font>
      <b/>
      <sz val="10"/>
      <color indexed="8"/>
      <name val="Arial Cyr"/>
      <charset val="204"/>
    </font>
    <font>
      <b/>
      <sz val="20"/>
      <color indexed="17"/>
      <name val="Arial Cyr"/>
      <charset val="204"/>
    </font>
    <font>
      <sz val="14"/>
      <name val="Arial Cyr"/>
      <charset val="204"/>
    </font>
    <font>
      <sz val="10"/>
      <color indexed="16"/>
      <name val="Arial Cyr"/>
      <charset val="204"/>
    </font>
    <font>
      <b/>
      <sz val="11"/>
      <color indexed="9"/>
      <name val="Arial Cyr"/>
      <charset val="204"/>
    </font>
    <font>
      <b/>
      <sz val="24"/>
      <color indexed="16"/>
      <name val="Arial Cyr"/>
      <charset val="204"/>
    </font>
    <font>
      <sz val="22"/>
      <name val="Arial Cyr"/>
      <charset val="204"/>
    </font>
    <font>
      <b/>
      <sz val="12"/>
      <color indexed="48"/>
      <name val="Arial Cyr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sz val="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24"/>
      <color indexed="8"/>
      <name val="Calibri"/>
      <family val="2"/>
      <charset val="204"/>
    </font>
    <font>
      <sz val="2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0"/>
      <color indexed="8"/>
      <name val="Arial Cyr"/>
      <charset val="204"/>
    </font>
    <font>
      <sz val="10"/>
      <color indexed="9"/>
      <name val="Calibri"/>
      <family val="2"/>
      <charset val="204"/>
    </font>
    <font>
      <u/>
      <sz val="12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0"/>
      <color indexed="30"/>
      <name val="Arial Cyr"/>
      <charset val="204"/>
    </font>
    <font>
      <b/>
      <sz val="10"/>
      <color indexed="8"/>
      <name val="Arial Cyr"/>
      <charset val="204"/>
    </font>
    <font>
      <sz val="10"/>
      <color indexed="9"/>
      <name val="Arial Cyr"/>
      <charset val="204"/>
    </font>
    <font>
      <b/>
      <sz val="10"/>
      <color indexed="9"/>
      <name val="Arial Cyr"/>
      <charset val="204"/>
    </font>
    <font>
      <sz val="10"/>
      <color indexed="44"/>
      <name val="Arial Cyr"/>
      <charset val="204"/>
    </font>
    <font>
      <b/>
      <sz val="18"/>
      <color indexed="8"/>
      <name val="Calibri"/>
      <family val="2"/>
      <charset val="204"/>
    </font>
    <font>
      <b/>
      <sz val="18"/>
      <color indexed="10"/>
      <name val="Calibri"/>
      <family val="2"/>
      <charset val="204"/>
    </font>
    <font>
      <sz val="14"/>
      <color indexed="10"/>
      <name val="Calibri"/>
      <family val="2"/>
      <charset val="204"/>
    </font>
    <font>
      <b/>
      <sz val="16"/>
      <color indexed="10"/>
      <name val="Arial Cyr"/>
      <charset val="204"/>
    </font>
    <font>
      <sz val="11"/>
      <color indexed="10"/>
      <name val="Arial Cyr"/>
      <charset val="204"/>
    </font>
    <font>
      <b/>
      <sz val="22"/>
      <color indexed="8"/>
      <name val="Calibri"/>
      <family val="2"/>
      <charset val="204"/>
    </font>
    <font>
      <b/>
      <sz val="14"/>
      <color indexed="8"/>
      <name val="Arial Cyr"/>
      <charset val="204"/>
    </font>
    <font>
      <b/>
      <i/>
      <sz val="20"/>
      <color indexed="8"/>
      <name val="Calibri"/>
      <family val="2"/>
      <charset val="204"/>
    </font>
    <font>
      <b/>
      <sz val="22"/>
      <color indexed="8"/>
      <name val="Times New Roman"/>
      <family val="1"/>
      <charset val="204"/>
    </font>
    <font>
      <b/>
      <u/>
      <sz val="28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宋体"/>
      <charset val="134"/>
    </font>
    <font>
      <sz val="12"/>
      <color indexed="8"/>
      <name val="Arial Cyr"/>
      <charset val="204"/>
    </font>
    <font>
      <sz val="10"/>
      <color indexed="10"/>
      <name val="Arial Cyr"/>
      <charset val="204"/>
    </font>
    <font>
      <sz val="10"/>
      <color indexed="40"/>
      <name val="Arial Cyr"/>
      <charset val="204"/>
    </font>
    <font>
      <b/>
      <sz val="12"/>
      <color indexed="10"/>
      <name val="Arial Cyr"/>
      <charset val="204"/>
    </font>
    <font>
      <sz val="12"/>
      <color indexed="30"/>
      <name val="Arial Cyr"/>
      <charset val="204"/>
    </font>
    <font>
      <sz val="16"/>
      <color indexed="10"/>
      <name val="Arial Cyr"/>
      <charset val="204"/>
    </font>
    <font>
      <sz val="14"/>
      <color indexed="10"/>
      <name val="Arial Cyr"/>
      <charset val="204"/>
    </font>
    <font>
      <b/>
      <sz val="14"/>
      <color indexed="9"/>
      <name val="Arial Cyr"/>
      <charset val="204"/>
    </font>
    <font>
      <sz val="11"/>
      <color indexed="12"/>
      <name val="Arial Cyr"/>
      <charset val="204"/>
    </font>
    <font>
      <b/>
      <u/>
      <sz val="11"/>
      <color indexed="12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u/>
      <sz val="14"/>
      <color indexed="12"/>
      <name val="Arial Cyr"/>
      <charset val="204"/>
    </font>
    <font>
      <b/>
      <sz val="16"/>
      <color indexed="9"/>
      <name val="Calibri"/>
      <family val="2"/>
      <charset val="204"/>
    </font>
    <font>
      <sz val="10"/>
      <color indexed="12"/>
      <name val="Arial Cyr"/>
      <charset val="204"/>
    </font>
    <font>
      <b/>
      <u/>
      <sz val="10"/>
      <color indexed="12"/>
      <name val="Arial Cyr"/>
      <charset val="204"/>
    </font>
    <font>
      <b/>
      <sz val="12"/>
      <color indexed="8"/>
      <name val="Arial Cyr"/>
      <charset val="204"/>
    </font>
    <font>
      <sz val="8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8"/>
      <color indexed="12"/>
      <name val="Arial Cyr"/>
      <charset val="204"/>
    </font>
    <font>
      <b/>
      <u/>
      <sz val="18"/>
      <color indexed="12"/>
      <name val="Arial Cyr"/>
      <charset val="204"/>
    </font>
    <font>
      <b/>
      <sz val="18"/>
      <color indexed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12"/>
      <color indexed="12"/>
      <name val="Arial Cyr"/>
      <charset val="204"/>
    </font>
    <font>
      <sz val="12"/>
      <color indexed="10"/>
      <name val="Calibri"/>
      <family val="2"/>
      <charset val="204"/>
    </font>
    <font>
      <b/>
      <sz val="18"/>
      <color theme="1"/>
      <name val="Arial Cyr"/>
      <charset val="204"/>
    </font>
    <font>
      <u/>
      <sz val="10"/>
      <color theme="10"/>
      <name val="Arial Cyr"/>
      <charset val="204"/>
    </font>
    <font>
      <u/>
      <sz val="12"/>
      <color indexed="12"/>
      <name val="Arial"/>
      <family val="2"/>
      <charset val="204"/>
    </font>
    <font>
      <sz val="12"/>
      <name val="Arial"/>
      <family val="2"/>
      <charset val="204"/>
    </font>
    <font>
      <b/>
      <sz val="12"/>
      <color rgb="FFFF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indexed="12"/>
      <name val="Arial Cyr"/>
      <charset val="204"/>
    </font>
    <font>
      <b/>
      <sz val="18"/>
      <color theme="0"/>
      <name val="Arial Cyr"/>
      <charset val="204"/>
    </font>
    <font>
      <b/>
      <sz val="18"/>
      <color indexed="16"/>
      <name val="Arial Cyr"/>
      <charset val="204"/>
    </font>
    <font>
      <sz val="12"/>
      <color rgb="FFFF0000"/>
      <name val="Arial Cyr"/>
      <charset val="204"/>
    </font>
    <font>
      <b/>
      <sz val="16"/>
      <color indexed="17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rgb="FFFF0000"/>
      <name val="Calibri"/>
      <family val="2"/>
      <charset val="204"/>
      <scheme val="minor"/>
    </font>
    <font>
      <b/>
      <sz val="11"/>
      <color indexed="10"/>
      <name val="Arial Cyr"/>
      <charset val="204"/>
    </font>
    <font>
      <sz val="12"/>
      <name val="Calibri"/>
      <family val="2"/>
      <charset val="204"/>
      <scheme val="minor"/>
    </font>
    <font>
      <b/>
      <sz val="12"/>
      <color rgb="FFFF0000"/>
      <name val="Arial Cyr"/>
      <charset val="204"/>
    </font>
    <font>
      <u/>
      <sz val="12"/>
      <color theme="10"/>
      <name val="Calibri"/>
      <family val="2"/>
      <charset val="204"/>
    </font>
    <font>
      <b/>
      <sz val="11"/>
      <color rgb="FFFF0000"/>
      <name val="Arial Cyr"/>
      <charset val="204"/>
    </font>
    <font>
      <sz val="11"/>
      <color rgb="FFFF0000"/>
      <name val="Arial Cyr"/>
      <charset val="204"/>
    </font>
    <font>
      <sz val="11"/>
      <color theme="1"/>
      <name val="Arial"/>
      <family val="2"/>
      <charset val="13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u/>
      <sz val="10"/>
      <color rgb="FF0000FF"/>
      <name val="Arial Cyr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5" tint="0.59999389629810485"/>
        <bgColor indexed="64"/>
      </patternFill>
    </fill>
  </fills>
  <borders count="7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49">
    <xf numFmtId="0" fontId="0" fillId="0" borderId="0"/>
    <xf numFmtId="0" fontId="8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65" fillId="0" borderId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85" fillId="0" borderId="0"/>
    <xf numFmtId="0" fontId="98" fillId="0" borderId="0"/>
    <xf numFmtId="0" fontId="98" fillId="0" borderId="0"/>
    <xf numFmtId="0" fontId="85" fillId="0" borderId="0"/>
    <xf numFmtId="0" fontId="85" fillId="0" borderId="0"/>
    <xf numFmtId="0" fontId="63" fillId="23" borderId="0" applyNumberFormat="0" applyBorder="0" applyAlignment="0" applyProtection="0"/>
    <xf numFmtId="0" fontId="63" fillId="24" borderId="0" applyNumberFormat="0" applyBorder="0" applyAlignment="0" applyProtection="0"/>
    <xf numFmtId="0" fontId="63" fillId="25" borderId="0" applyNumberFormat="0" applyBorder="0" applyAlignment="0" applyProtection="0"/>
    <xf numFmtId="0" fontId="63" fillId="26" borderId="0" applyNumberFormat="0" applyBorder="0" applyAlignment="0" applyProtection="0"/>
    <xf numFmtId="0" fontId="63" fillId="27" borderId="0" applyNumberFormat="0" applyBorder="0" applyAlignment="0" applyProtection="0"/>
    <xf numFmtId="0" fontId="63" fillId="28" borderId="0" applyNumberFormat="0" applyBorder="0" applyAlignment="0" applyProtection="0"/>
    <xf numFmtId="0" fontId="63" fillId="29" borderId="0" applyNumberFormat="0" applyBorder="0" applyAlignment="0" applyProtection="0"/>
    <xf numFmtId="0" fontId="63" fillId="30" borderId="0" applyNumberFormat="0" applyBorder="0" applyAlignment="0" applyProtection="0"/>
    <xf numFmtId="0" fontId="63" fillId="31" borderId="0" applyNumberFormat="0" applyBorder="0" applyAlignment="0" applyProtection="0"/>
    <xf numFmtId="0" fontId="63" fillId="26" borderId="0" applyNumberFormat="0" applyBorder="0" applyAlignment="0" applyProtection="0"/>
    <xf numFmtId="0" fontId="63" fillId="29" borderId="0" applyNumberFormat="0" applyBorder="0" applyAlignment="0" applyProtection="0"/>
    <xf numFmtId="0" fontId="6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40" borderId="0" applyNumberFormat="0" applyBorder="0" applyAlignment="0" applyProtection="0"/>
    <xf numFmtId="0" fontId="106" fillId="28" borderId="68" applyNumberFormat="0" applyAlignment="0" applyProtection="0"/>
    <xf numFmtId="0" fontId="107" fillId="41" borderId="69" applyNumberFormat="0" applyAlignment="0" applyProtection="0"/>
    <xf numFmtId="0" fontId="108" fillId="41" borderId="68" applyNumberFormat="0" applyAlignment="0" applyProtection="0"/>
    <xf numFmtId="0" fontId="96" fillId="0" borderId="0" applyNumberFormat="0" applyFill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63" fillId="29" borderId="0" applyNumberFormat="0" applyBorder="0" applyAlignment="0" applyProtection="0"/>
    <xf numFmtId="0" fontId="109" fillId="0" borderId="70" applyNumberFormat="0" applyFill="0" applyAlignment="0" applyProtection="0"/>
    <xf numFmtId="0" fontId="110" fillId="0" borderId="71" applyNumberFormat="0" applyFill="0" applyAlignment="0" applyProtection="0"/>
    <xf numFmtId="0" fontId="111" fillId="0" borderId="72" applyNumberFormat="0" applyFill="0" applyAlignment="0" applyProtection="0"/>
    <xf numFmtId="0" fontId="111" fillId="0" borderId="0" applyNumberFormat="0" applyFill="0" applyBorder="0" applyAlignment="0" applyProtection="0"/>
    <xf numFmtId="0" fontId="24" fillId="0" borderId="73" applyNumberFormat="0" applyFill="0" applyAlignment="0" applyProtection="0"/>
    <xf numFmtId="0" fontId="64" fillId="2" borderId="74" applyNumberFormat="0" applyAlignment="0" applyProtection="0"/>
    <xf numFmtId="0" fontId="112" fillId="0" borderId="0" applyNumberFormat="0" applyFill="0" applyBorder="0" applyAlignment="0" applyProtection="0"/>
    <xf numFmtId="0" fontId="113" fillId="42" borderId="0" applyNumberFormat="0" applyBorder="0" applyAlignment="0" applyProtection="0"/>
    <xf numFmtId="0" fontId="85" fillId="0" borderId="0"/>
    <xf numFmtId="0" fontId="63" fillId="28" borderId="0" applyNumberFormat="0" applyBorder="0" applyAlignment="0" applyProtection="0"/>
    <xf numFmtId="0" fontId="63" fillId="25" borderId="0" applyNumberFormat="0" applyBorder="0" applyAlignment="0" applyProtection="0"/>
    <xf numFmtId="0" fontId="98" fillId="0" borderId="0"/>
    <xf numFmtId="0" fontId="63" fillId="23" borderId="0" applyNumberFormat="0" applyBorder="0" applyAlignment="0" applyProtection="0"/>
    <xf numFmtId="0" fontId="114" fillId="24" borderId="0" applyNumberFormat="0" applyBorder="0" applyAlignment="0" applyProtection="0"/>
    <xf numFmtId="0" fontId="115" fillId="0" borderId="0" applyNumberFormat="0" applyFill="0" applyBorder="0" applyAlignment="0" applyProtection="0"/>
    <xf numFmtId="0" fontId="9" fillId="3" borderId="1" applyNumberFormat="0" applyFont="0" applyAlignment="0" applyProtection="0"/>
    <xf numFmtId="0" fontId="116" fillId="0" borderId="75" applyNumberFormat="0" applyFill="0" applyAlignment="0" applyProtection="0"/>
    <xf numFmtId="0" fontId="25" fillId="0" borderId="0" applyNumberFormat="0" applyFill="0" applyBorder="0" applyAlignment="0" applyProtection="0"/>
    <xf numFmtId="0" fontId="117" fillId="25" borderId="0" applyNumberFormat="0" applyBorder="0" applyAlignment="0" applyProtection="0"/>
    <xf numFmtId="0" fontId="63" fillId="26" borderId="0" applyNumberFormat="0" applyBorder="0" applyAlignment="0" applyProtection="0"/>
    <xf numFmtId="0" fontId="63" fillId="27" borderId="0" applyNumberFormat="0" applyBorder="0" applyAlignment="0" applyProtection="0"/>
    <xf numFmtId="0" fontId="63" fillId="24" borderId="0" applyNumberFormat="0" applyBorder="0" applyAlignment="0" applyProtection="0"/>
    <xf numFmtId="0" fontId="63" fillId="30" borderId="0" applyNumberFormat="0" applyBorder="0" applyAlignment="0" applyProtection="0"/>
    <xf numFmtId="0" fontId="63" fillId="31" borderId="0" applyNumberFormat="0" applyBorder="0" applyAlignment="0" applyProtection="0"/>
    <xf numFmtId="0" fontId="63" fillId="26" borderId="0" applyNumberFormat="0" applyBorder="0" applyAlignment="0" applyProtection="0"/>
    <xf numFmtId="0" fontId="63" fillId="29" borderId="0" applyNumberFormat="0" applyBorder="0" applyAlignment="0" applyProtection="0"/>
    <xf numFmtId="0" fontId="6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40" borderId="0" applyNumberFormat="0" applyBorder="0" applyAlignment="0" applyProtection="0"/>
    <xf numFmtId="0" fontId="106" fillId="28" borderId="68" applyNumberFormat="0" applyAlignment="0" applyProtection="0"/>
    <xf numFmtId="0" fontId="107" fillId="41" borderId="69" applyNumberFormat="0" applyAlignment="0" applyProtection="0"/>
    <xf numFmtId="0" fontId="108" fillId="41" borderId="68" applyNumberFormat="0" applyAlignment="0" applyProtection="0"/>
    <xf numFmtId="0" fontId="96" fillId="0" borderId="0" applyNumberFormat="0" applyFill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109" fillId="0" borderId="70" applyNumberFormat="0" applyFill="0" applyAlignment="0" applyProtection="0"/>
    <xf numFmtId="0" fontId="110" fillId="0" borderId="71" applyNumberFormat="0" applyFill="0" applyAlignment="0" applyProtection="0"/>
    <xf numFmtId="0" fontId="111" fillId="0" borderId="72" applyNumberFormat="0" applyFill="0" applyAlignment="0" applyProtection="0"/>
    <xf numFmtId="0" fontId="111" fillId="0" borderId="0" applyNumberFormat="0" applyFill="0" applyBorder="0" applyAlignment="0" applyProtection="0"/>
    <xf numFmtId="0" fontId="24" fillId="0" borderId="73" applyNumberFormat="0" applyFill="0" applyAlignment="0" applyProtection="0"/>
    <xf numFmtId="0" fontId="64" fillId="2" borderId="74" applyNumberFormat="0" applyAlignment="0" applyProtection="0"/>
    <xf numFmtId="0" fontId="112" fillId="0" borderId="0" applyNumberFormat="0" applyFill="0" applyBorder="0" applyAlignment="0" applyProtection="0"/>
    <xf numFmtId="0" fontId="113" fillId="42" borderId="0" applyNumberFormat="0" applyBorder="0" applyAlignment="0" applyProtection="0"/>
    <xf numFmtId="0" fontId="85" fillId="0" borderId="0"/>
    <xf numFmtId="0" fontId="98" fillId="0" borderId="0"/>
    <xf numFmtId="0" fontId="114" fillId="24" borderId="0" applyNumberFormat="0" applyBorder="0" applyAlignment="0" applyProtection="0"/>
    <xf numFmtId="0" fontId="115" fillId="0" borderId="0" applyNumberFormat="0" applyFill="0" applyBorder="0" applyAlignment="0" applyProtection="0"/>
    <xf numFmtId="0" fontId="9" fillId="3" borderId="1" applyNumberFormat="0" applyFont="0" applyAlignment="0" applyProtection="0"/>
    <xf numFmtId="0" fontId="116" fillId="0" borderId="75" applyNumberFormat="0" applyFill="0" applyAlignment="0" applyProtection="0"/>
    <xf numFmtId="0" fontId="25" fillId="0" borderId="0" applyNumberFormat="0" applyFill="0" applyBorder="0" applyAlignment="0" applyProtection="0"/>
    <xf numFmtId="0" fontId="117" fillId="25" borderId="0" applyNumberFormat="0" applyBorder="0" applyAlignment="0" applyProtection="0"/>
    <xf numFmtId="0" fontId="63" fillId="23" borderId="0" applyNumberFormat="0" applyBorder="0" applyAlignment="0" applyProtection="0"/>
    <xf numFmtId="0" fontId="63" fillId="24" borderId="0" applyNumberFormat="0" applyBorder="0" applyAlignment="0" applyProtection="0"/>
    <xf numFmtId="0" fontId="63" fillId="25" borderId="0" applyNumberFormat="0" applyBorder="0" applyAlignment="0" applyProtection="0"/>
    <xf numFmtId="0" fontId="63" fillId="26" borderId="0" applyNumberFormat="0" applyBorder="0" applyAlignment="0" applyProtection="0"/>
    <xf numFmtId="0" fontId="63" fillId="27" borderId="0" applyNumberFormat="0" applyBorder="0" applyAlignment="0" applyProtection="0"/>
    <xf numFmtId="0" fontId="63" fillId="28" borderId="0" applyNumberFormat="0" applyBorder="0" applyAlignment="0" applyProtection="0"/>
    <xf numFmtId="0" fontId="63" fillId="29" borderId="0" applyNumberFormat="0" applyBorder="0" applyAlignment="0" applyProtection="0"/>
    <xf numFmtId="0" fontId="63" fillId="30" borderId="0" applyNumberFormat="0" applyBorder="0" applyAlignment="0" applyProtection="0"/>
    <xf numFmtId="0" fontId="63" fillId="31" borderId="0" applyNumberFormat="0" applyBorder="0" applyAlignment="0" applyProtection="0"/>
    <xf numFmtId="0" fontId="63" fillId="26" borderId="0" applyNumberFormat="0" applyBorder="0" applyAlignment="0" applyProtection="0"/>
    <xf numFmtId="0" fontId="63" fillId="29" borderId="0" applyNumberFormat="0" applyBorder="0" applyAlignment="0" applyProtection="0"/>
    <xf numFmtId="0" fontId="6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40" borderId="0" applyNumberFormat="0" applyBorder="0" applyAlignment="0" applyProtection="0"/>
    <xf numFmtId="0" fontId="106" fillId="28" borderId="68" applyNumberFormat="0" applyAlignment="0" applyProtection="0"/>
    <xf numFmtId="0" fontId="107" fillId="41" borderId="69" applyNumberFormat="0" applyAlignment="0" applyProtection="0"/>
    <xf numFmtId="0" fontId="108" fillId="41" borderId="68" applyNumberFormat="0" applyAlignment="0" applyProtection="0"/>
    <xf numFmtId="0" fontId="96" fillId="0" borderId="0" applyNumberFormat="0" applyFill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109" fillId="0" borderId="70" applyNumberFormat="0" applyFill="0" applyAlignment="0" applyProtection="0"/>
    <xf numFmtId="0" fontId="110" fillId="0" borderId="71" applyNumberFormat="0" applyFill="0" applyAlignment="0" applyProtection="0"/>
    <xf numFmtId="0" fontId="111" fillId="0" borderId="72" applyNumberFormat="0" applyFill="0" applyAlignment="0" applyProtection="0"/>
    <xf numFmtId="0" fontId="111" fillId="0" borderId="0" applyNumberFormat="0" applyFill="0" applyBorder="0" applyAlignment="0" applyProtection="0"/>
    <xf numFmtId="0" fontId="24" fillId="0" borderId="73" applyNumberFormat="0" applyFill="0" applyAlignment="0" applyProtection="0"/>
    <xf numFmtId="0" fontId="64" fillId="2" borderId="74" applyNumberFormat="0" applyAlignment="0" applyProtection="0"/>
    <xf numFmtId="0" fontId="112" fillId="0" borderId="0" applyNumberFormat="0" applyFill="0" applyBorder="0" applyAlignment="0" applyProtection="0"/>
    <xf numFmtId="0" fontId="113" fillId="42" borderId="0" applyNumberFormat="0" applyBorder="0" applyAlignment="0" applyProtection="0"/>
    <xf numFmtId="0" fontId="85" fillId="0" borderId="0"/>
    <xf numFmtId="0" fontId="98" fillId="0" borderId="0"/>
    <xf numFmtId="0" fontId="114" fillId="24" borderId="0" applyNumberFormat="0" applyBorder="0" applyAlignment="0" applyProtection="0"/>
    <xf numFmtId="0" fontId="115" fillId="0" borderId="0" applyNumberFormat="0" applyFill="0" applyBorder="0" applyAlignment="0" applyProtection="0"/>
    <xf numFmtId="0" fontId="9" fillId="3" borderId="1" applyNumberFormat="0" applyFont="0" applyAlignment="0" applyProtection="0"/>
    <xf numFmtId="0" fontId="116" fillId="0" borderId="75" applyNumberFormat="0" applyFill="0" applyAlignment="0" applyProtection="0"/>
    <xf numFmtId="0" fontId="25" fillId="0" borderId="0" applyNumberFormat="0" applyFill="0" applyBorder="0" applyAlignment="0" applyProtection="0"/>
    <xf numFmtId="0" fontId="117" fillId="25" borderId="0" applyNumberFormat="0" applyBorder="0" applyAlignment="0" applyProtection="0"/>
    <xf numFmtId="0" fontId="125" fillId="0" borderId="0">
      <alignment vertical="center"/>
    </xf>
  </cellStyleXfs>
  <cellXfs count="7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6" fillId="5" borderId="6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27" fillId="0" borderId="0" xfId="0" applyFont="1"/>
    <xf numFmtId="0" fontId="0" fillId="0" borderId="9" xfId="0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0" borderId="3" xfId="0" applyBorder="1"/>
    <xf numFmtId="0" fontId="0" fillId="0" borderId="14" xfId="0" applyBorder="1"/>
    <xf numFmtId="0" fontId="0" fillId="0" borderId="9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0" fillId="8" borderId="2" xfId="0" applyFill="1" applyBorder="1"/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/>
    <xf numFmtId="0" fontId="0" fillId="8" borderId="15" xfId="0" applyFill="1" applyBorder="1" applyAlignment="1">
      <alignment horizontal="center"/>
    </xf>
    <xf numFmtId="0" fontId="0" fillId="8" borderId="1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16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19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8" borderId="3" xfId="0" applyFill="1" applyBorder="1"/>
    <xf numFmtId="0" fontId="0" fillId="8" borderId="22" xfId="0" applyFill="1" applyBorder="1" applyAlignment="1">
      <alignment horizontal="center" vertical="center"/>
    </xf>
    <xf numFmtId="0" fontId="0" fillId="7" borderId="2" xfId="0" applyFill="1" applyBorder="1"/>
    <xf numFmtId="0" fontId="0" fillId="7" borderId="19" xfId="0" applyFill="1" applyBorder="1" applyAlignment="1">
      <alignment horizontal="center" vertical="center" wrapText="1"/>
    </xf>
    <xf numFmtId="0" fontId="0" fillId="7" borderId="19" xfId="0" applyFill="1" applyBorder="1"/>
    <xf numFmtId="0" fontId="0" fillId="7" borderId="16" xfId="0" applyFill="1" applyBorder="1" applyAlignment="1">
      <alignment horizontal="center" vertical="center" wrapText="1"/>
    </xf>
    <xf numFmtId="0" fontId="0" fillId="0" borderId="2" xfId="0" applyBorder="1"/>
    <xf numFmtId="0" fontId="29" fillId="0" borderId="0" xfId="0" applyFont="1" applyAlignment="1">
      <alignment horizontal="right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0" fillId="0" borderId="0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1" fontId="0" fillId="4" borderId="2" xfId="0" applyNumberFormat="1" applyFill="1" applyBorder="1" applyAlignment="1">
      <alignment horizontal="center" vertical="center" wrapText="1"/>
    </xf>
    <xf numFmtId="1" fontId="0" fillId="8" borderId="2" xfId="0" applyNumberFormat="1" applyFill="1" applyBorder="1" applyAlignment="1">
      <alignment horizontal="center"/>
    </xf>
    <xf numFmtId="1" fontId="0" fillId="7" borderId="2" xfId="0" applyNumberFormat="1" applyFill="1" applyBorder="1" applyAlignment="1">
      <alignment horizontal="center"/>
    </xf>
    <xf numFmtId="1" fontId="0" fillId="8" borderId="4" xfId="0" applyNumberFormat="1" applyFill="1" applyBorder="1" applyAlignment="1">
      <alignment horizontal="center" vertical="center"/>
    </xf>
    <xf numFmtId="1" fontId="0" fillId="7" borderId="4" xfId="0" applyNumberForma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/>
    <xf numFmtId="0" fontId="0" fillId="0" borderId="24" xfId="0" applyBorder="1"/>
    <xf numFmtId="0" fontId="0" fillId="4" borderId="25" xfId="0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24" fillId="4" borderId="21" xfId="0" applyFont="1" applyFill="1" applyBorder="1" applyAlignment="1">
      <alignment horizontal="center" vertical="center" wrapText="1"/>
    </xf>
    <xf numFmtId="0" fontId="26" fillId="4" borderId="28" xfId="0" applyFont="1" applyFill="1" applyBorder="1" applyAlignment="1">
      <alignment horizontal="center" vertical="center" wrapText="1"/>
    </xf>
    <xf numFmtId="0" fontId="26" fillId="4" borderId="29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26" fillId="4" borderId="3" xfId="0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0" fillId="8" borderId="30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1" fontId="0" fillId="8" borderId="25" xfId="0" applyNumberFormat="1" applyFill="1" applyBorder="1" applyAlignment="1">
      <alignment horizontal="center"/>
    </xf>
    <xf numFmtId="0" fontId="0" fillId="8" borderId="25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 wrapText="1"/>
    </xf>
    <xf numFmtId="0" fontId="0" fillId="8" borderId="25" xfId="0" applyFill="1" applyBorder="1"/>
    <xf numFmtId="1" fontId="0" fillId="8" borderId="25" xfId="0" applyNumberForma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 wrapText="1"/>
    </xf>
    <xf numFmtId="0" fontId="24" fillId="4" borderId="32" xfId="0" applyFont="1" applyFill="1" applyBorder="1" applyAlignment="1">
      <alignment horizontal="center"/>
    </xf>
    <xf numFmtId="0" fontId="24" fillId="4" borderId="33" xfId="0" applyFont="1" applyFill="1" applyBorder="1" applyAlignment="1">
      <alignment horizontal="center" vertical="center" wrapText="1"/>
    </xf>
    <xf numFmtId="0" fontId="26" fillId="4" borderId="34" xfId="0" applyFont="1" applyFill="1" applyBorder="1" applyAlignment="1">
      <alignment horizontal="center" vertical="center" wrapText="1"/>
    </xf>
    <xf numFmtId="0" fontId="26" fillId="4" borderId="26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24" fillId="5" borderId="18" xfId="0" applyFont="1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/>
    </xf>
    <xf numFmtId="0" fontId="24" fillId="5" borderId="17" xfId="0" applyFont="1" applyFill="1" applyBorder="1" applyAlignment="1">
      <alignment horizontal="center" vertical="center" wrapText="1"/>
    </xf>
    <xf numFmtId="0" fontId="0" fillId="7" borderId="30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1" fontId="0" fillId="7" borderId="25" xfId="0" applyNumberFormat="1" applyFill="1" applyBorder="1" applyAlignment="1">
      <alignment horizontal="center"/>
    </xf>
    <xf numFmtId="0" fontId="0" fillId="7" borderId="25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 wrapText="1"/>
    </xf>
    <xf numFmtId="0" fontId="0" fillId="7" borderId="25" xfId="0" applyFill="1" applyBorder="1"/>
    <xf numFmtId="1" fontId="0" fillId="7" borderId="25" xfId="0" applyNumberForma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 wrapText="1"/>
    </xf>
    <xf numFmtId="0" fontId="24" fillId="5" borderId="32" xfId="0" applyFont="1" applyFill="1" applyBorder="1" applyAlignment="1">
      <alignment horizontal="center"/>
    </xf>
    <xf numFmtId="0" fontId="24" fillId="5" borderId="33" xfId="0" applyFont="1" applyFill="1" applyBorder="1" applyAlignment="1">
      <alignment horizontal="center" vertical="center" wrapText="1"/>
    </xf>
    <xf numFmtId="0" fontId="24" fillId="5" borderId="36" xfId="0" applyFont="1" applyFill="1" applyBorder="1" applyAlignment="1">
      <alignment horizontal="center" vertical="center" wrapText="1"/>
    </xf>
    <xf numFmtId="0" fontId="26" fillId="5" borderId="37" xfId="0" applyFont="1" applyFill="1" applyBorder="1" applyAlignment="1">
      <alignment horizontal="center" vertical="center" wrapText="1"/>
    </xf>
    <xf numFmtId="0" fontId="26" fillId="5" borderId="38" xfId="0" applyFont="1" applyFill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wrapText="1"/>
    </xf>
    <xf numFmtId="0" fontId="26" fillId="5" borderId="34" xfId="0" applyFont="1" applyFill="1" applyBorder="1" applyAlignment="1">
      <alignment horizontal="center" vertical="center" wrapText="1"/>
    </xf>
    <xf numFmtId="0" fontId="26" fillId="5" borderId="26" xfId="0" applyFont="1" applyFill="1" applyBorder="1" applyAlignment="1">
      <alignment horizontal="center" vertical="center" wrapText="1"/>
    </xf>
    <xf numFmtId="0" fontId="24" fillId="6" borderId="17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164" fontId="0" fillId="7" borderId="31" xfId="0" applyNumberFormat="1" applyFill="1" applyBorder="1" applyAlignment="1">
      <alignment horizontal="center" vertical="center" wrapText="1"/>
    </xf>
    <xf numFmtId="0" fontId="24" fillId="6" borderId="33" xfId="0" applyFont="1" applyFill="1" applyBorder="1" applyAlignment="1">
      <alignment horizontal="center" vertical="center" wrapText="1"/>
    </xf>
    <xf numFmtId="0" fontId="0" fillId="0" borderId="39" xfId="0" applyBorder="1"/>
    <xf numFmtId="0" fontId="26" fillId="6" borderId="3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6" fillId="6" borderId="26" xfId="0" applyFont="1" applyFill="1" applyBorder="1" applyAlignment="1">
      <alignment horizontal="center" vertical="center" wrapText="1"/>
    </xf>
    <xf numFmtId="0" fontId="0" fillId="7" borderId="33" xfId="0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7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8" fillId="0" borderId="0" xfId="0" applyFont="1"/>
    <xf numFmtId="0" fontId="4" fillId="0" borderId="0" xfId="0" applyFont="1" applyFill="1" applyBorder="1" applyAlignment="1">
      <alignment vertical="center"/>
    </xf>
    <xf numFmtId="0" fontId="8" fillId="0" borderId="0" xfId="0" applyFont="1" applyBorder="1" applyAlignment="1"/>
    <xf numFmtId="0" fontId="27" fillId="0" borderId="0" xfId="0" applyFont="1" applyAlignment="1">
      <alignment horizontal="center"/>
    </xf>
    <xf numFmtId="0" fontId="27" fillId="0" borderId="44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8" borderId="0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" fontId="0" fillId="4" borderId="2" xfId="0" applyNumberFormat="1" applyFill="1" applyBorder="1" applyAlignment="1">
      <alignment horizontal="center"/>
    </xf>
    <xf numFmtId="9" fontId="0" fillId="4" borderId="0" xfId="0" applyNumberFormat="1" applyFill="1" applyBorder="1" applyAlignment="1">
      <alignment horizontal="center" vertical="center"/>
    </xf>
    <xf numFmtId="0" fontId="41" fillId="0" borderId="2" xfId="0" applyFont="1" applyFill="1" applyBorder="1"/>
    <xf numFmtId="0" fontId="41" fillId="0" borderId="45" xfId="0" applyFont="1" applyFill="1" applyBorder="1" applyAlignment="1">
      <alignment horizontal="center"/>
    </xf>
    <xf numFmtId="0" fontId="41" fillId="0" borderId="2" xfId="0" applyFont="1" applyFill="1" applyBorder="1" applyAlignment="1">
      <alignment wrapText="1"/>
    </xf>
    <xf numFmtId="0" fontId="41" fillId="0" borderId="2" xfId="0" applyFont="1" applyFill="1" applyBorder="1" applyAlignment="1">
      <alignment horizontal="center"/>
    </xf>
    <xf numFmtId="0" fontId="41" fillId="0" borderId="2" xfId="0" applyFont="1" applyBorder="1" applyAlignment="1">
      <alignment horizontal="center"/>
    </xf>
    <xf numFmtId="0" fontId="41" fillId="0" borderId="45" xfId="0" applyFont="1" applyFill="1" applyBorder="1"/>
    <xf numFmtId="0" fontId="41" fillId="0" borderId="2" xfId="0" applyFont="1" applyFill="1" applyBorder="1" applyAlignment="1">
      <alignment wrapText="1" shrinkToFit="1"/>
    </xf>
    <xf numFmtId="0" fontId="41" fillId="11" borderId="2" xfId="0" applyFont="1" applyFill="1" applyBorder="1" applyAlignment="1">
      <alignment horizontal="center"/>
    </xf>
    <xf numFmtId="0" fontId="41" fillId="12" borderId="2" xfId="0" applyFont="1" applyFill="1" applyBorder="1"/>
    <xf numFmtId="2" fontId="0" fillId="0" borderId="3" xfId="0" applyNumberFormat="1" applyBorder="1" applyAlignment="1">
      <alignment horizont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Border="1" applyAlignment="1">
      <alignment horizontal="right" vertical="top"/>
    </xf>
    <xf numFmtId="0" fontId="45" fillId="0" borderId="44" xfId="0" applyFont="1" applyBorder="1" applyAlignment="1">
      <alignment horizontal="center" vertical="top"/>
    </xf>
    <xf numFmtId="0" fontId="45" fillId="0" borderId="0" xfId="0" applyFont="1" applyBorder="1" applyAlignment="1">
      <alignment horizontal="left" vertical="top"/>
    </xf>
    <xf numFmtId="0" fontId="34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24" fillId="0" borderId="0" xfId="0" applyFont="1"/>
    <xf numFmtId="0" fontId="46" fillId="0" borderId="0" xfId="0" applyFont="1"/>
    <xf numFmtId="0" fontId="40" fillId="0" borderId="0" xfId="0" applyFont="1"/>
    <xf numFmtId="0" fontId="28" fillId="0" borderId="0" xfId="0" applyFont="1" applyAlignment="1">
      <alignment vertical="center" textRotation="90" wrapText="1"/>
    </xf>
    <xf numFmtId="0" fontId="24" fillId="0" borderId="0" xfId="0" applyFont="1" applyAlignment="1">
      <alignment horizontal="center"/>
    </xf>
    <xf numFmtId="0" fontId="40" fillId="0" borderId="0" xfId="0" applyFont="1" applyAlignment="1">
      <alignment vertical="center" textRotation="90" wrapText="1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40" fillId="0" borderId="0" xfId="0" applyFont="1" applyAlignment="1">
      <alignment vertical="center" textRotation="90"/>
    </xf>
    <xf numFmtId="0" fontId="28" fillId="0" borderId="0" xfId="0" applyFont="1" applyAlignment="1">
      <alignment vertical="center" textRotation="90"/>
    </xf>
    <xf numFmtId="0" fontId="33" fillId="0" borderId="0" xfId="0" applyFont="1" applyAlignment="1"/>
    <xf numFmtId="0" fontId="28" fillId="0" borderId="0" xfId="0" applyFont="1" applyAlignment="1"/>
    <xf numFmtId="0" fontId="40" fillId="0" borderId="24" xfId="0" applyFont="1" applyBorder="1" applyAlignment="1">
      <alignment horizontal="center"/>
    </xf>
    <xf numFmtId="0" fontId="40" fillId="7" borderId="15" xfId="0" applyFont="1" applyFill="1" applyBorder="1" applyAlignment="1">
      <alignment horizontal="center"/>
    </xf>
    <xf numFmtId="0" fontId="40" fillId="0" borderId="39" xfId="0" applyFont="1" applyBorder="1" applyAlignment="1">
      <alignment horizontal="center"/>
    </xf>
    <xf numFmtId="0" fontId="40" fillId="0" borderId="26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0" fillId="0" borderId="38" xfId="0" applyFont="1" applyBorder="1" applyAlignment="1">
      <alignment horizontal="center"/>
    </xf>
    <xf numFmtId="0" fontId="40" fillId="7" borderId="4" xfId="0" applyFont="1" applyFill="1" applyBorder="1" applyAlignment="1">
      <alignment horizontal="center"/>
    </xf>
    <xf numFmtId="0" fontId="40" fillId="7" borderId="19" xfId="0" applyFont="1" applyFill="1" applyBorder="1" applyAlignment="1">
      <alignment horizontal="center"/>
    </xf>
    <xf numFmtId="0" fontId="40" fillId="0" borderId="42" xfId="0" applyFont="1" applyBorder="1" applyAlignment="1">
      <alignment horizontal="center"/>
    </xf>
    <xf numFmtId="0" fontId="40" fillId="7" borderId="16" xfId="0" applyFont="1" applyFill="1" applyBorder="1" applyAlignment="1">
      <alignment horizontal="center"/>
    </xf>
    <xf numFmtId="0" fontId="40" fillId="0" borderId="23" xfId="0" applyFont="1" applyBorder="1" applyAlignment="1">
      <alignment horizontal="center"/>
    </xf>
    <xf numFmtId="0" fontId="0" fillId="7" borderId="15" xfId="0" applyFill="1" applyBorder="1"/>
    <xf numFmtId="0" fontId="0" fillId="0" borderId="26" xfId="0" applyBorder="1"/>
    <xf numFmtId="0" fontId="0" fillId="0" borderId="38" xfId="0" applyBorder="1" applyAlignment="1"/>
    <xf numFmtId="0" fontId="0" fillId="7" borderId="4" xfId="0" applyFill="1" applyBorder="1"/>
    <xf numFmtId="0" fontId="0" fillId="0" borderId="0" xfId="0" applyBorder="1" applyAlignment="1"/>
    <xf numFmtId="0" fontId="0" fillId="7" borderId="19" xfId="0" applyFill="1" applyBorder="1" applyAlignment="1"/>
    <xf numFmtId="0" fontId="0" fillId="0" borderId="38" xfId="0" applyBorder="1"/>
    <xf numFmtId="0" fontId="0" fillId="0" borderId="42" xfId="0" applyBorder="1"/>
    <xf numFmtId="0" fontId="0" fillId="7" borderId="16" xfId="0" applyFill="1" applyBorder="1"/>
    <xf numFmtId="0" fontId="0" fillId="0" borderId="23" xfId="0" applyBorder="1"/>
    <xf numFmtId="0" fontId="37" fillId="0" borderId="0" xfId="0" applyFont="1" applyBorder="1" applyAlignment="1">
      <alignment vertical="center" wrapText="1"/>
    </xf>
    <xf numFmtId="0" fontId="25" fillId="0" borderId="0" xfId="0" applyFont="1"/>
    <xf numFmtId="0" fontId="47" fillId="0" borderId="2" xfId="0" applyFont="1" applyFill="1" applyBorder="1"/>
    <xf numFmtId="0" fontId="48" fillId="8" borderId="49" xfId="0" applyFont="1" applyFill="1" applyBorder="1" applyAlignment="1">
      <alignment horizontal="center" vertical="center"/>
    </xf>
    <xf numFmtId="0" fontId="48" fillId="8" borderId="49" xfId="0" applyFont="1" applyFill="1" applyBorder="1" applyAlignment="1">
      <alignment horizontal="center" vertical="center" wrapText="1"/>
    </xf>
    <xf numFmtId="0" fontId="48" fillId="8" borderId="48" xfId="0" applyFont="1" applyFill="1" applyBorder="1" applyAlignment="1">
      <alignment horizontal="center" vertical="center" wrapText="1"/>
    </xf>
    <xf numFmtId="0" fontId="49" fillId="13" borderId="2" xfId="0" applyFont="1" applyFill="1" applyBorder="1"/>
    <xf numFmtId="0" fontId="49" fillId="13" borderId="2" xfId="0" applyFont="1" applyFill="1" applyBorder="1" applyAlignment="1">
      <alignment horizontal="center"/>
    </xf>
    <xf numFmtId="0" fontId="50" fillId="11" borderId="2" xfId="0" applyFont="1" applyFill="1" applyBorder="1"/>
    <xf numFmtId="0" fontId="49" fillId="13" borderId="45" xfId="0" applyFont="1" applyFill="1" applyBorder="1" applyAlignment="1">
      <alignment horizontal="center"/>
    </xf>
    <xf numFmtId="0" fontId="50" fillId="11" borderId="2" xfId="0" applyFont="1" applyFill="1" applyBorder="1" applyAlignment="1">
      <alignment wrapText="1"/>
    </xf>
    <xf numFmtId="0" fontId="41" fillId="11" borderId="45" xfId="0" applyFont="1" applyFill="1" applyBorder="1" applyAlignment="1">
      <alignment horizontal="center"/>
    </xf>
    <xf numFmtId="0" fontId="49" fillId="11" borderId="2" xfId="0" applyFont="1" applyFill="1" applyBorder="1"/>
    <xf numFmtId="0" fontId="0" fillId="0" borderId="2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45" xfId="0" applyFill="1" applyBorder="1" applyAlignment="1">
      <alignment horizontal="center"/>
    </xf>
    <xf numFmtId="0" fontId="49" fillId="11" borderId="2" xfId="0" applyFont="1" applyFill="1" applyBorder="1" applyAlignment="1">
      <alignment horizontal="center"/>
    </xf>
    <xf numFmtId="0" fontId="41" fillId="0" borderId="25" xfId="0" applyFont="1" applyFill="1" applyBorder="1" applyAlignment="1">
      <alignment horizontal="center"/>
    </xf>
    <xf numFmtId="0" fontId="41" fillId="0" borderId="54" xfId="0" applyFont="1" applyFill="1" applyBorder="1" applyAlignment="1">
      <alignment horizontal="center"/>
    </xf>
    <xf numFmtId="0" fontId="41" fillId="11" borderId="25" xfId="0" applyFont="1" applyFill="1" applyBorder="1" applyAlignment="1">
      <alignment horizontal="center"/>
    </xf>
    <xf numFmtId="0" fontId="49" fillId="13" borderId="25" xfId="0" applyFont="1" applyFill="1" applyBorder="1" applyAlignment="1">
      <alignment horizontal="center"/>
    </xf>
    <xf numFmtId="0" fontId="49" fillId="11" borderId="25" xfId="0" applyFont="1" applyFill="1" applyBorder="1" applyAlignment="1">
      <alignment horizontal="center"/>
    </xf>
    <xf numFmtId="0" fontId="41" fillId="0" borderId="25" xfId="0" applyFont="1" applyBorder="1" applyAlignment="1">
      <alignment horizontal="center"/>
    </xf>
    <xf numFmtId="0" fontId="41" fillId="8" borderId="25" xfId="0" applyFont="1" applyFill="1" applyBorder="1" applyAlignment="1">
      <alignment horizontal="center"/>
    </xf>
    <xf numFmtId="0" fontId="49" fillId="13" borderId="54" xfId="0" applyFont="1" applyFill="1" applyBorder="1" applyAlignment="1">
      <alignment horizontal="center"/>
    </xf>
    <xf numFmtId="0" fontId="51" fillId="11" borderId="25" xfId="0" applyFont="1" applyFill="1" applyBorder="1" applyAlignment="1">
      <alignment horizontal="center"/>
    </xf>
    <xf numFmtId="0" fontId="41" fillId="11" borderId="54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11" borderId="25" xfId="0" applyFill="1" applyBorder="1" applyAlignment="1">
      <alignment horizontal="center"/>
    </xf>
    <xf numFmtId="0" fontId="42" fillId="0" borderId="0" xfId="0" applyFont="1"/>
    <xf numFmtId="0" fontId="48" fillId="8" borderId="55" xfId="0" applyFont="1" applyFill="1" applyBorder="1" applyAlignment="1">
      <alignment horizontal="center" vertical="center" wrapText="1"/>
    </xf>
    <xf numFmtId="0" fontId="0" fillId="7" borderId="0" xfId="0" applyFill="1"/>
    <xf numFmtId="0" fontId="48" fillId="8" borderId="13" xfId="0" applyFont="1" applyFill="1" applyBorder="1" applyAlignment="1">
      <alignment horizontal="center" vertical="center" wrapText="1"/>
    </xf>
    <xf numFmtId="0" fontId="48" fillId="8" borderId="11" xfId="0" applyFont="1" applyFill="1" applyBorder="1" applyAlignment="1">
      <alignment horizontal="center" vertical="center"/>
    </xf>
    <xf numFmtId="0" fontId="48" fillId="8" borderId="11" xfId="0" applyFont="1" applyFill="1" applyBorder="1" applyAlignment="1">
      <alignment horizontal="center" vertical="center" wrapText="1"/>
    </xf>
    <xf numFmtId="0" fontId="48" fillId="8" borderId="29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3" fillId="7" borderId="47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/>
    <xf numFmtId="1" fontId="0" fillId="0" borderId="9" xfId="0" applyNumberForma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10" fillId="14" borderId="15" xfId="0" applyFont="1" applyFill="1" applyBorder="1" applyAlignment="1">
      <alignment horizontal="center" vertical="center"/>
    </xf>
    <xf numFmtId="0" fontId="10" fillId="14" borderId="6" xfId="0" applyFont="1" applyFill="1" applyBorder="1" applyAlignment="1">
      <alignment horizontal="center" vertical="center"/>
    </xf>
    <xf numFmtId="0" fontId="10" fillId="14" borderId="11" xfId="0" applyFont="1" applyFill="1" applyBorder="1" applyAlignment="1">
      <alignment horizontal="center" vertical="center"/>
    </xf>
    <xf numFmtId="0" fontId="0" fillId="0" borderId="17" xfId="0" applyBorder="1"/>
    <xf numFmtId="0" fontId="0" fillId="0" borderId="15" xfId="0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0" fillId="0" borderId="15" xfId="0" applyBorder="1"/>
    <xf numFmtId="0" fontId="0" fillId="0" borderId="18" xfId="0" applyBorder="1" applyAlignment="1">
      <alignment horizontal="center"/>
    </xf>
    <xf numFmtId="0" fontId="0" fillId="0" borderId="4" xfId="0" applyBorder="1"/>
    <xf numFmtId="0" fontId="14" fillId="0" borderId="2" xfId="0" applyFont="1" applyBorder="1" applyAlignment="1">
      <alignment horizontal="center"/>
    </xf>
    <xf numFmtId="0" fontId="13" fillId="0" borderId="4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2" fillId="12" borderId="2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wrapText="1"/>
    </xf>
    <xf numFmtId="0" fontId="13" fillId="0" borderId="2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wrapText="1" shrinkToFit="1"/>
    </xf>
    <xf numFmtId="0" fontId="13" fillId="0" borderId="2" xfId="0" applyFont="1" applyFill="1" applyBorder="1" applyAlignment="1">
      <alignment horizontal="center" wrapText="1" shrinkToFit="1"/>
    </xf>
    <xf numFmtId="0" fontId="12" fillId="12" borderId="2" xfId="0" applyFont="1" applyFill="1" applyBorder="1" applyAlignment="1">
      <alignment horizontal="center" wrapText="1" shrinkToFit="1"/>
    </xf>
    <xf numFmtId="0" fontId="13" fillId="0" borderId="19" xfId="0" applyFont="1" applyFill="1" applyBorder="1" applyAlignment="1">
      <alignment horizontal="center" wrapText="1" shrinkToFit="1"/>
    </xf>
    <xf numFmtId="0" fontId="13" fillId="12" borderId="4" xfId="0" applyFont="1" applyFill="1" applyBorder="1"/>
    <xf numFmtId="0" fontId="13" fillId="12" borderId="19" xfId="0" applyFont="1" applyFill="1" applyBorder="1" applyAlignment="1">
      <alignment horizontal="center"/>
    </xf>
    <xf numFmtId="0" fontId="12" fillId="12" borderId="2" xfId="0" applyFont="1" applyFill="1" applyBorder="1" applyAlignment="1">
      <alignment horizontal="center"/>
    </xf>
    <xf numFmtId="0" fontId="13" fillId="0" borderId="17" xfId="0" applyFont="1" applyFill="1" applyBorder="1"/>
    <xf numFmtId="0" fontId="13" fillId="0" borderId="15" xfId="0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3" fillId="15" borderId="2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 wrapText="1"/>
    </xf>
    <xf numFmtId="0" fontId="10" fillId="10" borderId="61" xfId="0" applyFont="1" applyFill="1" applyBorder="1" applyAlignment="1">
      <alignment horizontal="center" vertical="center"/>
    </xf>
    <xf numFmtId="0" fontId="55" fillId="0" borderId="0" xfId="0" applyFont="1"/>
    <xf numFmtId="0" fontId="22" fillId="15" borderId="0" xfId="0" applyFont="1" applyFill="1" applyBorder="1" applyAlignment="1">
      <alignment horizontal="center"/>
    </xf>
    <xf numFmtId="0" fontId="56" fillId="0" borderId="0" xfId="0" applyFont="1"/>
    <xf numFmtId="0" fontId="22" fillId="6" borderId="0" xfId="0" applyFont="1" applyFill="1" applyBorder="1" applyAlignment="1">
      <alignment horizontal="center"/>
    </xf>
    <xf numFmtId="0" fontId="13" fillId="0" borderId="0" xfId="0" applyFont="1"/>
    <xf numFmtId="0" fontId="0" fillId="7" borderId="0" xfId="0" applyFill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/>
    </xf>
    <xf numFmtId="164" fontId="0" fillId="0" borderId="0" xfId="0" applyNumberFormat="1"/>
    <xf numFmtId="2" fontId="0" fillId="4" borderId="2" xfId="0" applyNumberForma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13" fillId="9" borderId="16" xfId="0" applyFont="1" applyFill="1" applyBorder="1" applyAlignment="1">
      <alignment horizontal="center"/>
    </xf>
    <xf numFmtId="0" fontId="13" fillId="9" borderId="4" xfId="0" applyFont="1" applyFill="1" applyBorder="1"/>
    <xf numFmtId="0" fontId="0" fillId="9" borderId="2" xfId="0" applyFill="1" applyBorder="1" applyAlignment="1">
      <alignment horizontal="center"/>
    </xf>
    <xf numFmtId="0" fontId="13" fillId="9" borderId="19" xfId="0" applyFont="1" applyFill="1" applyBorder="1" applyAlignment="1">
      <alignment horizontal="center"/>
    </xf>
    <xf numFmtId="0" fontId="14" fillId="9" borderId="2" xfId="0" applyFont="1" applyFill="1" applyBorder="1" applyAlignment="1">
      <alignment horizontal="center"/>
    </xf>
    <xf numFmtId="0" fontId="12" fillId="9" borderId="2" xfId="0" applyFont="1" applyFill="1" applyBorder="1" applyAlignment="1">
      <alignment horizontal="center" wrapText="1"/>
    </xf>
    <xf numFmtId="0" fontId="12" fillId="9" borderId="2" xfId="0" applyFont="1" applyFill="1" applyBorder="1" applyAlignment="1">
      <alignment horizontal="center"/>
    </xf>
    <xf numFmtId="0" fontId="0" fillId="9" borderId="56" xfId="0" applyFill="1" applyBorder="1"/>
    <xf numFmtId="0" fontId="14" fillId="9" borderId="16" xfId="0" applyFont="1" applyFill="1" applyBorder="1" applyAlignment="1">
      <alignment horizontal="center"/>
    </xf>
    <xf numFmtId="0" fontId="13" fillId="9" borderId="20" xfId="0" applyFont="1" applyFill="1" applyBorder="1" applyAlignment="1">
      <alignment horizontal="center"/>
    </xf>
    <xf numFmtId="0" fontId="13" fillId="9" borderId="56" xfId="0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8" fillId="0" borderId="0" xfId="0" applyFont="1" applyBorder="1" applyAlignment="1">
      <alignment horizontal="center"/>
    </xf>
    <xf numFmtId="0" fontId="55" fillId="0" borderId="0" xfId="0" applyFont="1" applyAlignment="1">
      <alignment vertical="center"/>
    </xf>
    <xf numFmtId="0" fontId="69" fillId="0" borderId="0" xfId="0" applyFont="1" applyFill="1" applyBorder="1" applyAlignment="1">
      <alignment horizontal="center" vertical="center"/>
    </xf>
    <xf numFmtId="0" fontId="5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/>
    <xf numFmtId="0" fontId="17" fillId="0" borderId="0" xfId="0" applyFont="1" applyAlignment="1">
      <alignment horizontal="left" vertical="center"/>
    </xf>
    <xf numFmtId="0" fontId="71" fillId="0" borderId="0" xfId="0" applyFont="1"/>
    <xf numFmtId="0" fontId="72" fillId="0" borderId="0" xfId="0" applyFont="1"/>
    <xf numFmtId="0" fontId="67" fillId="0" borderId="0" xfId="0" applyFont="1"/>
    <xf numFmtId="0" fontId="24" fillId="8" borderId="17" xfId="0" applyFont="1" applyFill="1" applyBorder="1" applyAlignment="1">
      <alignment horizontal="center" vertical="center" wrapText="1"/>
    </xf>
    <xf numFmtId="0" fontId="24" fillId="8" borderId="18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6" xfId="0" applyFont="1" applyFill="1" applyBorder="1" applyAlignment="1">
      <alignment horizontal="center" vertical="center" wrapText="1"/>
    </xf>
    <xf numFmtId="0" fontId="26" fillId="8" borderId="7" xfId="0" applyFont="1" applyFill="1" applyBorder="1" applyAlignment="1">
      <alignment horizontal="center" vertical="center" wrapText="1"/>
    </xf>
    <xf numFmtId="0" fontId="26" fillId="8" borderId="10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center" vertical="center" wrapText="1"/>
    </xf>
    <xf numFmtId="0" fontId="0" fillId="8" borderId="27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0" xfId="0" applyFill="1"/>
    <xf numFmtId="9" fontId="0" fillId="8" borderId="0" xfId="0" applyNumberForma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 wrapText="1"/>
    </xf>
    <xf numFmtId="0" fontId="0" fillId="8" borderId="0" xfId="0" applyFill="1" applyBorder="1"/>
    <xf numFmtId="0" fontId="0" fillId="8" borderId="11" xfId="0" applyFill="1" applyBorder="1" applyAlignment="1">
      <alignment horizontal="center" vertical="center"/>
    </xf>
    <xf numFmtId="0" fontId="0" fillId="8" borderId="35" xfId="0" applyFill="1" applyBorder="1" applyAlignment="1">
      <alignment horizontal="center"/>
    </xf>
    <xf numFmtId="0" fontId="0" fillId="8" borderId="4" xfId="0" applyFill="1" applyBorder="1" applyAlignment="1">
      <alignment horizontal="center" vertical="center" wrapText="1"/>
    </xf>
    <xf numFmtId="0" fontId="0" fillId="8" borderId="34" xfId="0" applyFill="1" applyBorder="1" applyAlignment="1">
      <alignment horizontal="center"/>
    </xf>
    <xf numFmtId="0" fontId="27" fillId="8" borderId="44" xfId="0" applyFont="1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2" fontId="0" fillId="8" borderId="2" xfId="0" applyNumberFormat="1" applyFill="1" applyBorder="1" applyAlignment="1">
      <alignment horizontal="center"/>
    </xf>
    <xf numFmtId="2" fontId="0" fillId="8" borderId="2" xfId="0" applyNumberFormat="1" applyFill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/>
    <xf numFmtId="0" fontId="78" fillId="0" borderId="0" xfId="1" applyFont="1" applyAlignment="1" applyProtection="1"/>
    <xf numFmtId="0" fontId="79" fillId="0" borderId="0" xfId="0" applyFont="1" applyAlignment="1">
      <alignment horizontal="left"/>
    </xf>
    <xf numFmtId="0" fontId="78" fillId="0" borderId="0" xfId="1" applyFont="1" applyAlignment="1" applyProtection="1">
      <alignment vertical="center"/>
    </xf>
    <xf numFmtId="0" fontId="80" fillId="0" borderId="0" xfId="0" applyFont="1" applyAlignment="1"/>
    <xf numFmtId="0" fontId="81" fillId="0" borderId="0" xfId="1" applyFont="1" applyAlignment="1" applyProtection="1"/>
    <xf numFmtId="0" fontId="2" fillId="0" borderId="0" xfId="0" applyFont="1"/>
    <xf numFmtId="0" fontId="17" fillId="7" borderId="0" xfId="0" applyFont="1" applyFill="1"/>
    <xf numFmtId="0" fontId="74" fillId="0" borderId="0" xfId="0" applyFont="1" applyAlignment="1"/>
    <xf numFmtId="0" fontId="75" fillId="0" borderId="0" xfId="1" applyFont="1" applyAlignment="1" applyProtection="1"/>
    <xf numFmtId="0" fontId="89" fillId="0" borderId="0" xfId="0" applyFont="1" applyAlignment="1"/>
    <xf numFmtId="0" fontId="93" fillId="0" borderId="15" xfId="1" applyFont="1" applyBorder="1" applyAlignment="1" applyProtection="1">
      <alignment vertical="center"/>
    </xf>
    <xf numFmtId="0" fontId="92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92" fillId="0" borderId="4" xfId="0" applyFont="1" applyFill="1" applyBorder="1"/>
    <xf numFmtId="0" fontId="92" fillId="0" borderId="2" xfId="0" applyFont="1" applyBorder="1" applyAlignment="1">
      <alignment horizontal="center"/>
    </xf>
    <xf numFmtId="0" fontId="3" fillId="12" borderId="2" xfId="0" applyFont="1" applyFill="1" applyBorder="1" applyAlignment="1">
      <alignment horizontal="center" wrapText="1"/>
    </xf>
    <xf numFmtId="0" fontId="92" fillId="0" borderId="19" xfId="0" applyFont="1" applyBorder="1" applyAlignment="1">
      <alignment horizontal="center"/>
    </xf>
    <xf numFmtId="0" fontId="92" fillId="0" borderId="2" xfId="0" applyFont="1" applyFill="1" applyBorder="1" applyAlignment="1">
      <alignment horizontal="center"/>
    </xf>
    <xf numFmtId="0" fontId="92" fillId="0" borderId="19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92" fillId="0" borderId="4" xfId="0" applyFont="1" applyFill="1" applyBorder="1" applyAlignment="1">
      <alignment wrapText="1"/>
    </xf>
    <xf numFmtId="0" fontId="92" fillId="0" borderId="2" xfId="0" applyFont="1" applyFill="1" applyBorder="1" applyAlignment="1">
      <alignment horizontal="center" wrapText="1"/>
    </xf>
    <xf numFmtId="0" fontId="92" fillId="0" borderId="19" xfId="0" applyFont="1" applyFill="1" applyBorder="1" applyAlignment="1">
      <alignment horizontal="center" wrapText="1"/>
    </xf>
    <xf numFmtId="0" fontId="92" fillId="12" borderId="2" xfId="0" applyFont="1" applyFill="1" applyBorder="1" applyAlignment="1">
      <alignment horizontal="center"/>
    </xf>
    <xf numFmtId="0" fontId="92" fillId="12" borderId="19" xfId="0" applyFont="1" applyFill="1" applyBorder="1" applyAlignment="1">
      <alignment horizontal="center"/>
    </xf>
    <xf numFmtId="0" fontId="92" fillId="0" borderId="16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92" fillId="0" borderId="20" xfId="0" applyFont="1" applyFill="1" applyBorder="1" applyAlignment="1">
      <alignment horizontal="center"/>
    </xf>
    <xf numFmtId="0" fontId="92" fillId="0" borderId="17" xfId="0" applyFont="1" applyFill="1" applyBorder="1" applyAlignment="1">
      <alignment vertical="center"/>
    </xf>
    <xf numFmtId="0" fontId="92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quotePrefix="1" applyFont="1" applyBorder="1" applyAlignment="1">
      <alignment horizontal="center" vertical="center"/>
    </xf>
    <xf numFmtId="0" fontId="92" fillId="0" borderId="18" xfId="0" applyFont="1" applyBorder="1" applyAlignment="1">
      <alignment horizontal="center" vertical="center"/>
    </xf>
    <xf numFmtId="0" fontId="92" fillId="0" borderId="56" xfId="0" applyFont="1" applyFill="1" applyBorder="1" applyAlignment="1">
      <alignment vertical="center"/>
    </xf>
    <xf numFmtId="0" fontId="93" fillId="0" borderId="16" xfId="1" applyFont="1" applyBorder="1" applyAlignment="1" applyProtection="1">
      <alignment vertical="center"/>
    </xf>
    <xf numFmtId="0" fontId="92" fillId="0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vertical="center"/>
    </xf>
    <xf numFmtId="0" fontId="92" fillId="0" borderId="20" xfId="0" applyFont="1" applyBorder="1" applyAlignment="1">
      <alignment horizontal="center" vertical="center"/>
    </xf>
    <xf numFmtId="0" fontId="92" fillId="0" borderId="0" xfId="0" applyFont="1" applyAlignment="1">
      <alignment vertical="center"/>
    </xf>
    <xf numFmtId="0" fontId="66" fillId="0" borderId="0" xfId="0" applyFont="1" applyAlignment="1">
      <alignment horizontal="left" vertical="center" wrapText="1"/>
    </xf>
    <xf numFmtId="0" fontId="92" fillId="0" borderId="0" xfId="0" applyFont="1" applyAlignment="1">
      <alignment horizontal="left" vertical="center" wrapText="1"/>
    </xf>
    <xf numFmtId="0" fontId="92" fillId="0" borderId="0" xfId="0" applyFont="1"/>
    <xf numFmtId="0" fontId="100" fillId="0" borderId="0" xfId="0" applyFont="1"/>
    <xf numFmtId="0" fontId="101" fillId="0" borderId="2" xfId="1" applyFont="1" applyBorder="1" applyAlignment="1" applyProtection="1"/>
    <xf numFmtId="0" fontId="101" fillId="0" borderId="15" xfId="1" applyFont="1" applyBorder="1" applyAlignment="1" applyProtection="1">
      <alignment vertical="center"/>
    </xf>
    <xf numFmtId="0" fontId="101" fillId="0" borderId="2" xfId="1" applyFont="1" applyBorder="1" applyAlignment="1" applyProtection="1">
      <alignment horizontal="left" vertical="center"/>
    </xf>
    <xf numFmtId="0" fontId="102" fillId="16" borderId="59" xfId="0" applyFont="1" applyFill="1" applyBorder="1" applyAlignment="1">
      <alignment horizontal="center" vertical="center" textRotation="90" wrapText="1"/>
    </xf>
    <xf numFmtId="0" fontId="96" fillId="0" borderId="2" xfId="4" applyFill="1" applyBorder="1" applyAlignment="1">
      <alignment horizontal="center" vertical="center"/>
    </xf>
    <xf numFmtId="0" fontId="96" fillId="0" borderId="15" xfId="4" applyBorder="1" applyAlignment="1">
      <alignment horizontal="center" vertical="center"/>
    </xf>
    <xf numFmtId="0" fontId="96" fillId="0" borderId="2" xfId="4" applyBorder="1" applyAlignment="1">
      <alignment horizontal="center" vertical="center"/>
    </xf>
    <xf numFmtId="0" fontId="73" fillId="9" borderId="51" xfId="0" applyFont="1" applyFill="1" applyBorder="1" applyAlignment="1">
      <alignment horizontal="center" vertical="center" wrapText="1"/>
    </xf>
    <xf numFmtId="0" fontId="73" fillId="9" borderId="58" xfId="0" applyFont="1" applyFill="1" applyBorder="1" applyAlignment="1">
      <alignment horizontal="center" vertical="center" wrapText="1"/>
    </xf>
    <xf numFmtId="165" fontId="19" fillId="17" borderId="62" xfId="0" applyNumberFormat="1" applyFont="1" applyFill="1" applyBorder="1" applyAlignment="1">
      <alignment horizontal="center" vertical="center" wrapText="1"/>
    </xf>
    <xf numFmtId="0" fontId="19" fillId="17" borderId="32" xfId="0" applyFont="1" applyFill="1" applyBorder="1" applyAlignment="1">
      <alignment horizontal="center" vertical="center" wrapText="1"/>
    </xf>
    <xf numFmtId="0" fontId="73" fillId="9" borderId="62" xfId="0" applyFont="1" applyFill="1" applyBorder="1" applyAlignment="1">
      <alignment horizontal="center" vertical="center" wrapText="1"/>
    </xf>
    <xf numFmtId="0" fontId="1" fillId="7" borderId="62" xfId="0" applyFont="1" applyFill="1" applyBorder="1" applyAlignment="1">
      <alignment horizontal="center" vertical="center" wrapText="1"/>
    </xf>
    <xf numFmtId="0" fontId="82" fillId="7" borderId="39" xfId="0" applyFont="1" applyFill="1" applyBorder="1" applyAlignment="1">
      <alignment horizontal="center" vertical="center" wrapText="1"/>
    </xf>
    <xf numFmtId="0" fontId="101" fillId="0" borderId="16" xfId="1" applyFont="1" applyBorder="1" applyAlignment="1" applyProtection="1">
      <alignment horizontal="left" vertical="center"/>
    </xf>
    <xf numFmtId="0" fontId="92" fillId="0" borderId="45" xfId="0" applyFont="1" applyFill="1" applyBorder="1" applyAlignment="1">
      <alignment horizontal="center"/>
    </xf>
    <xf numFmtId="0" fontId="92" fillId="0" borderId="46" xfId="0" applyFont="1" applyFill="1" applyBorder="1" applyAlignment="1">
      <alignment horizontal="center"/>
    </xf>
    <xf numFmtId="0" fontId="92" fillId="0" borderId="17" xfId="0" applyFont="1" applyFill="1" applyBorder="1"/>
    <xf numFmtId="0" fontId="3" fillId="12" borderId="15" xfId="0" applyFont="1" applyFill="1" applyBorder="1" applyAlignment="1">
      <alignment horizontal="center" wrapText="1"/>
    </xf>
    <xf numFmtId="0" fontId="92" fillId="0" borderId="18" xfId="0" applyFont="1" applyBorder="1" applyAlignment="1">
      <alignment horizontal="center"/>
    </xf>
    <xf numFmtId="0" fontId="118" fillId="0" borderId="2" xfId="0" applyFont="1" applyBorder="1" applyAlignment="1">
      <alignment horizontal="center"/>
    </xf>
    <xf numFmtId="0" fontId="118" fillId="0" borderId="2" xfId="0" applyFont="1" applyFill="1" applyBorder="1" applyAlignment="1">
      <alignment horizontal="center"/>
    </xf>
    <xf numFmtId="0" fontId="118" fillId="0" borderId="15" xfId="0" applyFont="1" applyFill="1" applyBorder="1" applyAlignment="1">
      <alignment horizontal="center"/>
    </xf>
    <xf numFmtId="0" fontId="118" fillId="43" borderId="4" xfId="0" applyFont="1" applyFill="1" applyBorder="1"/>
    <xf numFmtId="0" fontId="101" fillId="43" borderId="2" xfId="1" applyFont="1" applyFill="1" applyBorder="1" applyAlignment="1" applyProtection="1">
      <alignment vertical="center"/>
    </xf>
    <xf numFmtId="0" fontId="92" fillId="43" borderId="2" xfId="0" applyFont="1" applyFill="1" applyBorder="1" applyAlignment="1">
      <alignment horizontal="center"/>
    </xf>
    <xf numFmtId="0" fontId="3" fillId="43" borderId="2" xfId="0" applyFont="1" applyFill="1" applyBorder="1" applyAlignment="1">
      <alignment horizontal="center"/>
    </xf>
    <xf numFmtId="0" fontId="96" fillId="43" borderId="2" xfId="4" applyFill="1" applyBorder="1" applyAlignment="1">
      <alignment horizontal="center" vertical="center"/>
    </xf>
    <xf numFmtId="0" fontId="3" fillId="43" borderId="2" xfId="0" applyFont="1" applyFill="1" applyBorder="1" applyAlignment="1">
      <alignment horizontal="center" wrapText="1"/>
    </xf>
    <xf numFmtId="0" fontId="118" fillId="43" borderId="15" xfId="0" applyFont="1" applyFill="1" applyBorder="1" applyAlignment="1">
      <alignment horizontal="center"/>
    </xf>
    <xf numFmtId="0" fontId="8" fillId="0" borderId="4" xfId="0" applyFont="1" applyFill="1" applyBorder="1"/>
    <xf numFmtId="0" fontId="120" fillId="0" borderId="4" xfId="0" applyFont="1" applyFill="1" applyBorder="1"/>
    <xf numFmtId="0" fontId="8" fillId="0" borderId="60" xfId="0" applyFont="1" applyFill="1" applyBorder="1"/>
    <xf numFmtId="0" fontId="8" fillId="0" borderId="4" xfId="0" applyFont="1" applyFill="1" applyBorder="1" applyAlignment="1">
      <alignment wrapText="1"/>
    </xf>
    <xf numFmtId="0" fontId="92" fillId="0" borderId="60" xfId="0" applyFont="1" applyFill="1" applyBorder="1"/>
    <xf numFmtId="0" fontId="101" fillId="0" borderId="45" xfId="1" applyFont="1" applyBorder="1" applyAlignment="1" applyProtection="1">
      <alignment vertical="center"/>
    </xf>
    <xf numFmtId="0" fontId="3" fillId="12" borderId="45" xfId="0" applyFont="1" applyFill="1" applyBorder="1" applyAlignment="1">
      <alignment horizontal="center" wrapText="1"/>
    </xf>
    <xf numFmtId="0" fontId="118" fillId="0" borderId="45" xfId="0" applyFont="1" applyBorder="1" applyAlignment="1">
      <alignment horizontal="center"/>
    </xf>
    <xf numFmtId="0" fontId="101" fillId="0" borderId="6" xfId="1" applyFont="1" applyBorder="1" applyAlignment="1" applyProtection="1">
      <alignment horizontal="left" vertical="center"/>
    </xf>
    <xf numFmtId="0" fontId="92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2" fillId="0" borderId="7" xfId="0" applyFont="1" applyFill="1" applyBorder="1" applyAlignment="1">
      <alignment horizontal="center"/>
    </xf>
    <xf numFmtId="0" fontId="84" fillId="0" borderId="4" xfId="0" applyFont="1" applyBorder="1"/>
    <xf numFmtId="0" fontId="84" fillId="0" borderId="4" xfId="0" applyFont="1" applyBorder="1" applyAlignment="1">
      <alignment wrapText="1"/>
    </xf>
    <xf numFmtId="0" fontId="3" fillId="12" borderId="6" xfId="0" applyFont="1" applyFill="1" applyBorder="1" applyAlignment="1">
      <alignment horizontal="center" wrapText="1"/>
    </xf>
    <xf numFmtId="0" fontId="84" fillId="0" borderId="56" xfId="0" applyFont="1" applyBorder="1" applyAlignment="1">
      <alignment wrapText="1"/>
    </xf>
    <xf numFmtId="0" fontId="8" fillId="0" borderId="56" xfId="0" applyFont="1" applyFill="1" applyBorder="1"/>
    <xf numFmtId="0" fontId="92" fillId="0" borderId="46" xfId="0" applyFont="1" applyBorder="1" applyAlignment="1">
      <alignment horizontal="center"/>
    </xf>
    <xf numFmtId="0" fontId="104" fillId="0" borderId="45" xfId="1" applyFont="1" applyFill="1" applyBorder="1" applyAlignment="1" applyProtection="1">
      <alignment horizontal="left" vertical="center"/>
    </xf>
    <xf numFmtId="0" fontId="118" fillId="0" borderId="45" xfId="0" applyFont="1" applyFill="1" applyBorder="1" applyAlignment="1">
      <alignment horizontal="center"/>
    </xf>
    <xf numFmtId="0" fontId="120" fillId="0" borderId="45" xfId="0" applyFont="1" applyFill="1" applyBorder="1" applyAlignment="1">
      <alignment horizontal="center"/>
    </xf>
    <xf numFmtId="0" fontId="120" fillId="0" borderId="60" xfId="0" applyFont="1" applyFill="1" applyBorder="1"/>
    <xf numFmtId="0" fontId="120" fillId="0" borderId="60" xfId="0" applyFont="1" applyFill="1" applyBorder="1" applyAlignment="1">
      <alignment wrapText="1"/>
    </xf>
    <xf numFmtId="0" fontId="3" fillId="0" borderId="2" xfId="0" quotePrefix="1" applyFont="1" applyBorder="1" applyAlignment="1">
      <alignment horizontal="center"/>
    </xf>
    <xf numFmtId="0" fontId="127" fillId="0" borderId="4" xfId="0" applyFont="1" applyBorder="1"/>
    <xf numFmtId="0" fontId="131" fillId="0" borderId="15" xfId="4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131" fillId="0" borderId="2" xfId="4" applyFont="1" applyBorder="1" applyAlignment="1">
      <alignment vertical="center"/>
    </xf>
    <xf numFmtId="0" fontId="1" fillId="20" borderId="1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3" fillId="6" borderId="62" xfId="0" applyFont="1" applyFill="1" applyBorder="1" applyAlignment="1">
      <alignment vertical="center" textRotation="90"/>
    </xf>
    <xf numFmtId="0" fontId="103" fillId="6" borderId="53" xfId="0" applyFont="1" applyFill="1" applyBorder="1" applyAlignment="1">
      <alignment vertical="center" textRotation="90"/>
    </xf>
    <xf numFmtId="0" fontId="76" fillId="22" borderId="53" xfId="0" applyFont="1" applyFill="1" applyBorder="1" applyAlignment="1">
      <alignment horizontal="center" vertical="center" textRotation="90" wrapText="1"/>
    </xf>
    <xf numFmtId="0" fontId="76" fillId="22" borderId="52" xfId="0" applyFont="1" applyFill="1" applyBorder="1" applyAlignment="1">
      <alignment horizontal="center" vertical="center" textRotation="90" wrapText="1"/>
    </xf>
    <xf numFmtId="0" fontId="127" fillId="19" borderId="4" xfId="0" applyFont="1" applyFill="1" applyBorder="1"/>
    <xf numFmtId="0" fontId="129" fillId="19" borderId="4" xfId="0" applyFont="1" applyFill="1" applyBorder="1"/>
    <xf numFmtId="0" fontId="126" fillId="19" borderId="17" xfId="0" applyFont="1" applyFill="1" applyBorder="1"/>
    <xf numFmtId="0" fontId="101" fillId="0" borderId="6" xfId="1" applyFont="1" applyBorder="1" applyAlignment="1" applyProtection="1"/>
    <xf numFmtId="0" fontId="120" fillId="0" borderId="5" xfId="0" applyFont="1" applyFill="1" applyBorder="1"/>
    <xf numFmtId="0" fontId="92" fillId="0" borderId="6" xfId="0" applyFont="1" applyBorder="1" applyAlignment="1">
      <alignment horizontal="center"/>
    </xf>
    <xf numFmtId="0" fontId="92" fillId="12" borderId="7" xfId="0" applyFont="1" applyFill="1" applyBorder="1" applyAlignment="1">
      <alignment horizontal="center"/>
    </xf>
    <xf numFmtId="0" fontId="92" fillId="0" borderId="56" xfId="0" applyFont="1" applyFill="1" applyBorder="1"/>
    <xf numFmtId="0" fontId="101" fillId="0" borderId="16" xfId="1" applyFont="1" applyBorder="1" applyAlignment="1" applyProtection="1">
      <alignment vertical="center"/>
    </xf>
    <xf numFmtId="0" fontId="3" fillId="12" borderId="16" xfId="0" applyFont="1" applyFill="1" applyBorder="1" applyAlignment="1">
      <alignment horizontal="center" wrapText="1"/>
    </xf>
    <xf numFmtId="0" fontId="118" fillId="0" borderId="16" xfId="0" applyFont="1" applyBorder="1" applyAlignment="1">
      <alignment horizontal="center"/>
    </xf>
    <xf numFmtId="0" fontId="103" fillId="6" borderId="53" xfId="0" applyFont="1" applyFill="1" applyBorder="1" applyAlignment="1">
      <alignment horizontal="center" vertical="center" textRotation="90"/>
    </xf>
    <xf numFmtId="0" fontId="15" fillId="10" borderId="26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15" fillId="10" borderId="38" xfId="0" applyFont="1" applyFill="1" applyBorder="1" applyAlignment="1">
      <alignment horizontal="center" vertical="center"/>
    </xf>
    <xf numFmtId="0" fontId="15" fillId="10" borderId="42" xfId="0" applyFont="1" applyFill="1" applyBorder="1" applyAlignment="1">
      <alignment horizontal="center" vertical="center"/>
    </xf>
    <xf numFmtId="0" fontId="15" fillId="10" borderId="44" xfId="0" applyFont="1" applyFill="1" applyBorder="1" applyAlignment="1">
      <alignment horizontal="center" vertical="center"/>
    </xf>
    <xf numFmtId="0" fontId="15" fillId="10" borderId="23" xfId="0" applyFont="1" applyFill="1" applyBorder="1" applyAlignment="1">
      <alignment horizontal="center" vertical="center"/>
    </xf>
    <xf numFmtId="0" fontId="105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8" borderId="33" xfId="0" applyFont="1" applyFill="1" applyBorder="1" applyAlignment="1">
      <alignment horizontal="center" vertical="center" textRotation="90" wrapText="1"/>
    </xf>
    <xf numFmtId="0" fontId="11" fillId="8" borderId="27" xfId="0" applyFont="1" applyFill="1" applyBorder="1" applyAlignment="1">
      <alignment horizontal="center" vertical="center" textRotation="90" wrapText="1"/>
    </xf>
    <xf numFmtId="0" fontId="18" fillId="10" borderId="10" xfId="0" applyFont="1" applyFill="1" applyBorder="1" applyAlignment="1">
      <alignment horizontal="center"/>
    </xf>
    <xf numFmtId="0" fontId="18" fillId="10" borderId="43" xfId="0" applyFont="1" applyFill="1" applyBorder="1" applyAlignment="1">
      <alignment horizontal="center"/>
    </xf>
    <xf numFmtId="0" fontId="15" fillId="10" borderId="29" xfId="0" applyFont="1" applyFill="1" applyBorder="1" applyAlignment="1">
      <alignment horizontal="center" vertical="center"/>
    </xf>
    <xf numFmtId="0" fontId="15" fillId="10" borderId="63" xfId="0" applyFont="1" applyFill="1" applyBorder="1" applyAlignment="1">
      <alignment horizontal="center" vertical="center"/>
    </xf>
    <xf numFmtId="0" fontId="11" fillId="22" borderId="53" xfId="0" applyFont="1" applyFill="1" applyBorder="1" applyAlignment="1">
      <alignment horizontal="center" vertical="center" textRotation="90"/>
    </xf>
    <xf numFmtId="0" fontId="11" fillId="22" borderId="52" xfId="0" applyFont="1" applyFill="1" applyBorder="1" applyAlignment="1">
      <alignment horizontal="center" vertical="center" textRotation="90"/>
    </xf>
    <xf numFmtId="0" fontId="76" fillId="22" borderId="62" xfId="0" applyFont="1" applyFill="1" applyBorder="1" applyAlignment="1">
      <alignment horizontal="center" vertical="center" textRotation="90" wrapText="1"/>
    </xf>
    <xf numFmtId="0" fontId="76" fillId="22" borderId="53" xfId="0" applyFont="1" applyFill="1" applyBorder="1" applyAlignment="1">
      <alignment horizontal="center" vertical="center" textRotation="90" wrapText="1"/>
    </xf>
    <xf numFmtId="0" fontId="76" fillId="22" borderId="52" xfId="0" applyFont="1" applyFill="1" applyBorder="1" applyAlignment="1">
      <alignment horizontal="center" vertical="center" textRotation="90" wrapText="1"/>
    </xf>
    <xf numFmtId="0" fontId="95" fillId="21" borderId="62" xfId="0" applyFont="1" applyFill="1" applyBorder="1" applyAlignment="1">
      <alignment horizontal="center" vertical="center" textRotation="90" wrapText="1"/>
    </xf>
    <xf numFmtId="0" fontId="95" fillId="21" borderId="53" xfId="0" applyFont="1" applyFill="1" applyBorder="1" applyAlignment="1">
      <alignment horizontal="center" vertical="center" textRotation="90" wrapText="1"/>
    </xf>
    <xf numFmtId="0" fontId="95" fillId="21" borderId="52" xfId="0" applyFont="1" applyFill="1" applyBorder="1" applyAlignment="1">
      <alignment horizontal="center" vertical="center" textRotation="90" wrapText="1"/>
    </xf>
    <xf numFmtId="0" fontId="70" fillId="0" borderId="0" xfId="0" applyFont="1" applyAlignment="1">
      <alignment horizontal="left" vertical="center" wrapText="1"/>
    </xf>
    <xf numFmtId="0" fontId="66" fillId="0" borderId="0" xfId="0" applyFont="1" applyAlignment="1">
      <alignment horizontal="left" vertical="center" wrapText="1"/>
    </xf>
    <xf numFmtId="0" fontId="92" fillId="0" borderId="0" xfId="0" applyFont="1" applyAlignment="1">
      <alignment horizontal="left" vertical="center" wrapText="1"/>
    </xf>
    <xf numFmtId="0" fontId="89" fillId="0" borderId="0" xfId="0" applyFont="1" applyAlignment="1">
      <alignment horizontal="center"/>
    </xf>
    <xf numFmtId="0" fontId="90" fillId="0" borderId="0" xfId="1" applyFont="1" applyAlignment="1" applyProtection="1">
      <alignment horizontal="left"/>
    </xf>
    <xf numFmtId="0" fontId="91" fillId="15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4" fillId="4" borderId="24" xfId="0" applyFont="1" applyFill="1" applyBorder="1" applyAlignment="1">
      <alignment horizontal="center"/>
    </xf>
    <xf numFmtId="0" fontId="24" fillId="4" borderId="32" xfId="0" applyFont="1" applyFill="1" applyBorder="1" applyAlignment="1">
      <alignment horizontal="center"/>
    </xf>
    <xf numFmtId="0" fontId="24" fillId="4" borderId="39" xfId="0" applyFont="1" applyFill="1" applyBorder="1" applyAlignment="1">
      <alignment horizontal="center"/>
    </xf>
    <xf numFmtId="0" fontId="24" fillId="5" borderId="24" xfId="0" applyFont="1" applyFill="1" applyBorder="1" applyAlignment="1">
      <alignment horizontal="center"/>
    </xf>
    <xf numFmtId="0" fontId="24" fillId="5" borderId="32" xfId="0" applyFont="1" applyFill="1" applyBorder="1" applyAlignment="1">
      <alignment horizontal="center"/>
    </xf>
    <xf numFmtId="0" fontId="24" fillId="5" borderId="39" xfId="0" applyFont="1" applyFill="1" applyBorder="1" applyAlignment="1">
      <alignment horizontal="center"/>
    </xf>
    <xf numFmtId="0" fontId="24" fillId="6" borderId="32" xfId="0" applyFont="1" applyFill="1" applyBorder="1" applyAlignment="1">
      <alignment horizontal="center"/>
    </xf>
    <xf numFmtId="0" fontId="24" fillId="6" borderId="39" xfId="0" applyFont="1" applyFill="1" applyBorder="1" applyAlignment="1">
      <alignment horizontal="center"/>
    </xf>
    <xf numFmtId="0" fontId="24" fillId="4" borderId="17" xfId="0" applyFont="1" applyFill="1" applyBorder="1" applyAlignment="1">
      <alignment horizontal="center" vertical="center" wrapText="1"/>
    </xf>
    <xf numFmtId="0" fontId="24" fillId="4" borderId="15" xfId="0" applyFont="1" applyFill="1" applyBorder="1" applyAlignment="1">
      <alignment horizontal="center" vertical="center" wrapText="1"/>
    </xf>
    <xf numFmtId="0" fontId="24" fillId="4" borderId="21" xfId="0" applyFont="1" applyFill="1" applyBorder="1" applyAlignment="1">
      <alignment horizontal="center" vertical="center" wrapText="1"/>
    </xf>
    <xf numFmtId="0" fontId="24" fillId="4" borderId="30" xfId="0" applyFont="1" applyFill="1" applyBorder="1" applyAlignment="1">
      <alignment horizontal="center" vertical="center" wrapText="1"/>
    </xf>
    <xf numFmtId="0" fontId="24" fillId="6" borderId="67" xfId="0" applyFont="1" applyFill="1" applyBorder="1" applyAlignment="1">
      <alignment horizontal="center" vertical="center" wrapText="1"/>
    </xf>
    <xf numFmtId="0" fontId="24" fillId="6" borderId="36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4" fillId="5" borderId="36" xfId="0" applyFont="1" applyFill="1" applyBorder="1" applyAlignment="1">
      <alignment horizontal="center" vertical="center" wrapText="1"/>
    </xf>
    <xf numFmtId="0" fontId="24" fillId="6" borderId="30" xfId="0" applyFont="1" applyFill="1" applyBorder="1" applyAlignment="1">
      <alignment horizontal="center" vertical="center" wrapText="1"/>
    </xf>
    <xf numFmtId="0" fontId="24" fillId="6" borderId="15" xfId="0" applyFont="1" applyFill="1" applyBorder="1" applyAlignment="1">
      <alignment horizontal="center" vertical="center" wrapText="1"/>
    </xf>
    <xf numFmtId="0" fontId="24" fillId="5" borderId="30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24" fillId="8" borderId="15" xfId="0" applyFont="1" applyFill="1" applyBorder="1" applyAlignment="1">
      <alignment horizontal="center" vertical="center" wrapText="1"/>
    </xf>
    <xf numFmtId="0" fontId="58" fillId="0" borderId="57" xfId="0" applyFont="1" applyBorder="1" applyAlignment="1">
      <alignment horizontal="center" vertical="center"/>
    </xf>
    <xf numFmtId="0" fontId="58" fillId="0" borderId="40" xfId="0" applyFont="1" applyBorder="1" applyAlignment="1">
      <alignment horizontal="center" vertical="center"/>
    </xf>
    <xf numFmtId="0" fontId="57" fillId="7" borderId="62" xfId="0" applyFont="1" applyFill="1" applyBorder="1" applyAlignment="1">
      <alignment horizontal="center" vertical="center" textRotation="90" wrapText="1"/>
    </xf>
    <xf numFmtId="0" fontId="57" fillId="7" borderId="53" xfId="0" applyFont="1" applyFill="1" applyBorder="1" applyAlignment="1">
      <alignment horizontal="center" vertical="center" textRotation="90" wrapText="1"/>
    </xf>
    <xf numFmtId="0" fontId="57" fillId="7" borderId="52" xfId="0" applyFont="1" applyFill="1" applyBorder="1" applyAlignment="1">
      <alignment horizontal="center" vertical="center" textRotation="90" wrapText="1"/>
    </xf>
    <xf numFmtId="0" fontId="48" fillId="8" borderId="41" xfId="0" applyFont="1" applyFill="1" applyBorder="1" applyAlignment="1">
      <alignment horizontal="center" vertical="center" wrapText="1"/>
    </xf>
    <xf numFmtId="0" fontId="48" fillId="8" borderId="55" xfId="0" applyFont="1" applyFill="1" applyBorder="1" applyAlignment="1">
      <alignment horizontal="center" vertical="center" wrapText="1"/>
    </xf>
    <xf numFmtId="0" fontId="57" fillId="7" borderId="62" xfId="0" applyFont="1" applyFill="1" applyBorder="1" applyAlignment="1">
      <alignment horizontal="center" vertical="center" textRotation="90"/>
    </xf>
    <xf numFmtId="0" fontId="57" fillId="7" borderId="53" xfId="0" applyFont="1" applyFill="1" applyBorder="1" applyAlignment="1">
      <alignment horizontal="center" vertical="center" textRotation="90"/>
    </xf>
    <xf numFmtId="0" fontId="57" fillId="7" borderId="52" xfId="0" applyFont="1" applyFill="1" applyBorder="1" applyAlignment="1">
      <alignment horizontal="center" vertical="center" textRotation="90"/>
    </xf>
    <xf numFmtId="0" fontId="0" fillId="0" borderId="65" xfId="0" applyBorder="1" applyAlignment="1">
      <alignment horizontal="center"/>
    </xf>
    <xf numFmtId="0" fontId="37" fillId="0" borderId="35" xfId="0" applyFont="1" applyBorder="1" applyAlignment="1">
      <alignment horizontal="center" vertical="center" wrapText="1"/>
    </xf>
    <xf numFmtId="0" fontId="37" fillId="0" borderId="66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1" fontId="37" fillId="0" borderId="16" xfId="0" applyNumberFormat="1" applyFont="1" applyBorder="1" applyAlignment="1">
      <alignment horizontal="center" vertical="center" wrapText="1"/>
    </xf>
    <xf numFmtId="1" fontId="37" fillId="0" borderId="20" xfId="0" applyNumberFormat="1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1" fontId="37" fillId="0" borderId="2" xfId="0" applyNumberFormat="1" applyFont="1" applyBorder="1" applyAlignment="1">
      <alignment horizontal="center" vertical="center" wrapText="1"/>
    </xf>
    <xf numFmtId="1" fontId="37" fillId="0" borderId="19" xfId="0" applyNumberFormat="1" applyFont="1" applyBorder="1" applyAlignment="1">
      <alignment horizontal="center" vertical="center" wrapText="1"/>
    </xf>
    <xf numFmtId="0" fontId="37" fillId="10" borderId="41" xfId="0" applyFont="1" applyFill="1" applyBorder="1" applyAlignment="1">
      <alignment horizontal="center" vertical="center" wrapText="1"/>
    </xf>
    <xf numFmtId="0" fontId="37" fillId="10" borderId="57" xfId="0" applyFont="1" applyFill="1" applyBorder="1" applyAlignment="1">
      <alignment horizontal="center" vertical="center" wrapText="1"/>
    </xf>
    <xf numFmtId="0" fontId="37" fillId="10" borderId="40" xfId="0" applyFont="1" applyFill="1" applyBorder="1" applyAlignment="1">
      <alignment horizontal="center" vertical="center" wrapText="1"/>
    </xf>
    <xf numFmtId="0" fontId="37" fillId="7" borderId="41" xfId="0" applyFont="1" applyFill="1" applyBorder="1" applyAlignment="1">
      <alignment horizontal="center" vertical="center" wrapText="1"/>
    </xf>
    <xf numFmtId="0" fontId="37" fillId="7" borderId="57" xfId="0" applyFont="1" applyFill="1" applyBorder="1" applyAlignment="1">
      <alignment horizontal="center" vertical="center" wrapText="1"/>
    </xf>
    <xf numFmtId="0" fontId="37" fillId="7" borderId="40" xfId="0" applyFont="1" applyFill="1" applyBorder="1" applyAlignment="1">
      <alignment horizontal="center" vertical="center" wrapText="1"/>
    </xf>
    <xf numFmtId="0" fontId="59" fillId="8" borderId="41" xfId="0" applyFont="1" applyFill="1" applyBorder="1" applyAlignment="1">
      <alignment horizontal="center" vertical="center"/>
    </xf>
    <xf numFmtId="0" fontId="59" fillId="8" borderId="57" xfId="0" applyFont="1" applyFill="1" applyBorder="1" applyAlignment="1">
      <alignment horizontal="center" vertical="center"/>
    </xf>
    <xf numFmtId="0" fontId="59" fillId="8" borderId="40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28" fillId="0" borderId="0" xfId="0" applyFont="1" applyAlignment="1">
      <alignment horizontal="center" textRotation="90" wrapText="1"/>
    </xf>
    <xf numFmtId="0" fontId="24" fillId="0" borderId="0" xfId="0" applyFont="1" applyAlignment="1">
      <alignment horizontal="center" vertical="center" textRotation="90" wrapText="1"/>
    </xf>
    <xf numFmtId="0" fontId="37" fillId="0" borderId="0" xfId="0" applyFont="1" applyAlignment="1">
      <alignment horizontal="center" textRotation="90" wrapText="1"/>
    </xf>
    <xf numFmtId="0" fontId="40" fillId="0" borderId="0" xfId="0" applyFont="1" applyAlignment="1">
      <alignment horizontal="center" vertical="center" textRotation="90" wrapText="1"/>
    </xf>
    <xf numFmtId="0" fontId="4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8" fillId="0" borderId="44" xfId="0" applyFont="1" applyBorder="1" applyAlignment="1">
      <alignment horizontal="center"/>
    </xf>
    <xf numFmtId="0" fontId="37" fillId="0" borderId="44" xfId="0" applyFont="1" applyBorder="1" applyAlignment="1">
      <alignment horizontal="center"/>
    </xf>
    <xf numFmtId="0" fontId="59" fillId="8" borderId="24" xfId="0" applyFont="1" applyFill="1" applyBorder="1" applyAlignment="1">
      <alignment horizontal="center" vertical="center"/>
    </xf>
    <xf numFmtId="0" fontId="59" fillId="8" borderId="32" xfId="0" applyFont="1" applyFill="1" applyBorder="1" applyAlignment="1">
      <alignment horizontal="center" vertical="center"/>
    </xf>
    <xf numFmtId="0" fontId="59" fillId="8" borderId="39" xfId="0" applyFont="1" applyFill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textRotation="90"/>
    </xf>
    <xf numFmtId="0" fontId="52" fillId="0" borderId="0" xfId="0" applyFont="1" applyAlignment="1">
      <alignment horizontal="center" vertical="center" textRotation="90" wrapText="1"/>
    </xf>
    <xf numFmtId="0" fontId="2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 textRotation="90" wrapText="1"/>
    </xf>
    <xf numFmtId="0" fontId="28" fillId="0" borderId="26" xfId="0" applyFont="1" applyBorder="1" applyAlignment="1">
      <alignment horizontal="center" vertical="center" textRotation="90" wrapText="1"/>
    </xf>
    <xf numFmtId="0" fontId="62" fillId="0" borderId="0" xfId="0" applyFont="1" applyAlignment="1">
      <alignment horizontal="center" vertical="center"/>
    </xf>
    <xf numFmtId="0" fontId="24" fillId="0" borderId="0" xfId="0" applyFont="1" applyAlignment="1">
      <alignment horizontal="center" textRotation="90" wrapText="1"/>
    </xf>
    <xf numFmtId="0" fontId="34" fillId="0" borderId="41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57" xfId="0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45" fillId="0" borderId="44" xfId="0" applyFont="1" applyBorder="1" applyAlignment="1">
      <alignment horizontal="center" vertical="center"/>
    </xf>
    <xf numFmtId="0" fontId="45" fillId="0" borderId="44" xfId="0" applyFont="1" applyBorder="1" applyAlignment="1">
      <alignment horizontal="center"/>
    </xf>
    <xf numFmtId="0" fontId="40" fillId="0" borderId="0" xfId="0" applyFont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40" fillId="0" borderId="24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40" fillId="0" borderId="42" xfId="0" applyFont="1" applyBorder="1" applyAlignment="1">
      <alignment horizontal="center" vertical="center" wrapText="1"/>
    </xf>
    <xf numFmtId="0" fontId="40" fillId="0" borderId="44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60" fillId="0" borderId="44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 textRotation="90" wrapText="1"/>
    </xf>
    <xf numFmtId="0" fontId="40" fillId="0" borderId="0" xfId="0" applyFont="1" applyAlignment="1">
      <alignment horizontal="center" textRotation="90" wrapText="1"/>
    </xf>
    <xf numFmtId="0" fontId="34" fillId="0" borderId="24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18" fillId="10" borderId="50" xfId="0" applyFont="1" applyFill="1" applyBorder="1" applyAlignment="1">
      <alignment horizontal="center"/>
    </xf>
    <xf numFmtId="0" fontId="15" fillId="10" borderId="11" xfId="0" applyFont="1" applyFill="1" applyBorder="1" applyAlignment="1">
      <alignment horizontal="center" vertical="center"/>
    </xf>
    <xf numFmtId="0" fontId="15" fillId="10" borderId="61" xfId="0" applyFont="1" applyFill="1" applyBorder="1" applyAlignment="1">
      <alignment horizontal="center" vertical="center"/>
    </xf>
    <xf numFmtId="165" fontId="10" fillId="10" borderId="11" xfId="0" applyNumberFormat="1" applyFont="1" applyFill="1" applyBorder="1" applyAlignment="1">
      <alignment horizontal="center" vertical="center" wrapText="1"/>
    </xf>
    <xf numFmtId="165" fontId="10" fillId="10" borderId="61" xfId="0" applyNumberFormat="1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10" fillId="10" borderId="61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0" fillId="10" borderId="64" xfId="0" applyFont="1" applyFill="1" applyBorder="1" applyAlignment="1">
      <alignment horizontal="center" vertical="center" wrapText="1"/>
    </xf>
    <xf numFmtId="0" fontId="10" fillId="14" borderId="15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0" fontId="18" fillId="14" borderId="17" xfId="0" applyFont="1" applyFill="1" applyBorder="1" applyAlignment="1">
      <alignment horizontal="center"/>
    </xf>
    <xf numFmtId="0" fontId="18" fillId="14" borderId="56" xfId="0" applyFont="1" applyFill="1" applyBorder="1" applyAlignment="1">
      <alignment horizontal="center"/>
    </xf>
    <xf numFmtId="0" fontId="10" fillId="14" borderId="15" xfId="0" applyFont="1" applyFill="1" applyBorder="1" applyAlignment="1">
      <alignment horizontal="center" vertical="center"/>
    </xf>
    <xf numFmtId="0" fontId="2" fillId="14" borderId="6" xfId="0" applyFont="1" applyFill="1" applyBorder="1" applyAlignment="1">
      <alignment horizontal="center" vertical="center"/>
    </xf>
    <xf numFmtId="0" fontId="10" fillId="14" borderId="45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center" vertical="center" wrapText="1"/>
    </xf>
    <xf numFmtId="0" fontId="10" fillId="14" borderId="46" xfId="0" applyFont="1" applyFill="1" applyBorder="1" applyAlignment="1">
      <alignment horizontal="center" vertical="center" wrapText="1"/>
    </xf>
    <xf numFmtId="0" fontId="10" fillId="14" borderId="19" xfId="0" applyFont="1" applyFill="1" applyBorder="1" applyAlignment="1">
      <alignment horizontal="center" vertical="center" wrapText="1"/>
    </xf>
    <xf numFmtId="0" fontId="10" fillId="14" borderId="7" xfId="0" applyFont="1" applyFill="1" applyBorder="1" applyAlignment="1">
      <alignment horizontal="center" vertical="center" wrapText="1"/>
    </xf>
    <xf numFmtId="0" fontId="10" fillId="14" borderId="18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 wrapText="1"/>
    </xf>
    <xf numFmtId="0" fontId="10" fillId="14" borderId="29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19" fillId="16" borderId="15" xfId="0" applyFont="1" applyFill="1" applyBorder="1" applyAlignment="1">
      <alignment horizontal="center" vertical="center" wrapText="1"/>
    </xf>
    <xf numFmtId="0" fontId="19" fillId="16" borderId="6" xfId="0" applyFont="1" applyFill="1" applyBorder="1" applyAlignment="1">
      <alignment horizontal="center" vertical="center" wrapText="1"/>
    </xf>
    <xf numFmtId="0" fontId="10" fillId="14" borderId="45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/>
    </xf>
    <xf numFmtId="0" fontId="10" fillId="14" borderId="6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0" fillId="6" borderId="26" xfId="0" applyFont="1" applyFill="1" applyBorder="1" applyAlignment="1">
      <alignment horizontal="center" vertical="center" textRotation="90"/>
    </xf>
    <xf numFmtId="0" fontId="0" fillId="14" borderId="17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165" fontId="10" fillId="11" borderId="11" xfId="0" applyNumberFormat="1" applyFont="1" applyFill="1" applyBorder="1" applyAlignment="1">
      <alignment horizontal="center" vertical="center" wrapText="1"/>
    </xf>
    <xf numFmtId="165" fontId="0" fillId="11" borderId="11" xfId="0" applyNumberFormat="1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2" fillId="18" borderId="15" xfId="0" applyFont="1" applyFill="1" applyBorder="1" applyAlignment="1">
      <alignment horizontal="center" vertical="center" wrapText="1"/>
    </xf>
    <xf numFmtId="0" fontId="2" fillId="18" borderId="6" xfId="0" applyFont="1" applyFill="1" applyBorder="1" applyAlignment="1">
      <alignment horizontal="center" vertical="center" wrapText="1"/>
    </xf>
    <xf numFmtId="0" fontId="21" fillId="9" borderId="26" xfId="0" applyFont="1" applyFill="1" applyBorder="1" applyAlignment="1">
      <alignment horizontal="center" vertical="center" textRotation="90" wrapText="1"/>
    </xf>
    <xf numFmtId="0" fontId="21" fillId="9" borderId="42" xfId="0" applyFont="1" applyFill="1" applyBorder="1" applyAlignment="1">
      <alignment horizontal="center" vertical="center" textRotation="90" wrapText="1"/>
    </xf>
    <xf numFmtId="165" fontId="10" fillId="11" borderId="15" xfId="0" applyNumberFormat="1" applyFont="1" applyFill="1" applyBorder="1" applyAlignment="1">
      <alignment horizontal="center" vertical="center" wrapText="1"/>
    </xf>
    <xf numFmtId="165" fontId="0" fillId="11" borderId="6" xfId="0" applyNumberFormat="1" applyFill="1" applyBorder="1" applyAlignment="1">
      <alignment horizontal="center" vertical="center" wrapText="1"/>
    </xf>
    <xf numFmtId="0" fontId="10" fillId="14" borderId="51" xfId="0" applyFont="1" applyFill="1" applyBorder="1" applyAlignment="1">
      <alignment horizontal="center" vertical="center"/>
    </xf>
    <xf numFmtId="0" fontId="10" fillId="14" borderId="11" xfId="0" applyFont="1" applyFill="1" applyBorder="1" applyAlignment="1">
      <alignment horizontal="center" vertical="center"/>
    </xf>
    <xf numFmtId="0" fontId="54" fillId="0" borderId="26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72" fillId="0" borderId="0" xfId="0" applyFont="1" applyAlignment="1">
      <alignment horizontal="left" vertical="center" wrapText="1"/>
    </xf>
    <xf numFmtId="0" fontId="80" fillId="0" borderId="0" xfId="0" applyFont="1" applyAlignment="1"/>
    <xf numFmtId="0" fontId="81" fillId="0" borderId="0" xfId="1" applyFont="1" applyAlignment="1" applyProtection="1"/>
    <xf numFmtId="0" fontId="0" fillId="0" borderId="0" xfId="0" applyAlignment="1"/>
    <xf numFmtId="0" fontId="88" fillId="15" borderId="0" xfId="0" applyFont="1" applyFill="1" applyAlignment="1">
      <alignment horizontal="center" vertical="center"/>
    </xf>
    <xf numFmtId="0" fontId="22" fillId="10" borderId="41" xfId="0" applyFont="1" applyFill="1" applyBorder="1" applyAlignment="1">
      <alignment horizontal="left" vertical="center"/>
    </xf>
    <xf numFmtId="0" fontId="22" fillId="10" borderId="57" xfId="0" applyFont="1" applyFill="1" applyBorder="1" applyAlignment="1">
      <alignment horizontal="left" vertical="center"/>
    </xf>
    <xf numFmtId="0" fontId="22" fillId="10" borderId="40" xfId="0" applyFont="1" applyFill="1" applyBorder="1" applyAlignment="1">
      <alignment horizontal="left" vertical="center"/>
    </xf>
    <xf numFmtId="0" fontId="103" fillId="6" borderId="26" xfId="0" applyFont="1" applyFill="1" applyBorder="1" applyAlignment="1">
      <alignment horizontal="center" vertical="center" textRotation="90"/>
    </xf>
    <xf numFmtId="0" fontId="103" fillId="6" borderId="42" xfId="0" applyFont="1" applyFill="1" applyBorder="1" applyAlignment="1">
      <alignment horizontal="center" vertical="center" textRotation="90"/>
    </xf>
    <xf numFmtId="0" fontId="92" fillId="12" borderId="6" xfId="0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96" fillId="0" borderId="6" xfId="4" applyBorder="1" applyAlignment="1">
      <alignment horizontal="center" vertical="center"/>
    </xf>
    <xf numFmtId="0" fontId="120" fillId="0" borderId="17" xfId="0" applyFont="1" applyFill="1" applyBorder="1"/>
    <xf numFmtId="0" fontId="92" fillId="12" borderId="15" xfId="0" applyFont="1" applyFill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92" fillId="12" borderId="18" xfId="0" applyFont="1" applyFill="1" applyBorder="1" applyAlignment="1">
      <alignment horizontal="center"/>
    </xf>
    <xf numFmtId="0" fontId="122" fillId="0" borderId="2" xfId="1" applyFont="1" applyBorder="1" applyAlignment="1" applyProtection="1">
      <alignment vertical="center"/>
    </xf>
    <xf numFmtId="0" fontId="122" fillId="0" borderId="16" xfId="1" applyFont="1" applyBorder="1" applyAlignment="1" applyProtection="1">
      <alignment vertical="center"/>
    </xf>
    <xf numFmtId="0" fontId="96" fillId="0" borderId="15" xfId="4" applyBorder="1" applyAlignment="1">
      <alignment vertical="center"/>
    </xf>
    <xf numFmtId="0" fontId="96" fillId="0" borderId="2" xfId="4" applyBorder="1" applyAlignment="1">
      <alignment vertical="center"/>
    </xf>
    <xf numFmtId="0" fontId="101" fillId="0" borderId="2" xfId="1" applyFont="1" applyBorder="1" applyAlignment="1" applyProtection="1">
      <alignment vertical="center"/>
    </xf>
    <xf numFmtId="0" fontId="101" fillId="0" borderId="6" xfId="1" applyFont="1" applyBorder="1" applyAlignment="1" applyProtection="1">
      <alignment vertical="center"/>
    </xf>
    <xf numFmtId="0" fontId="86" fillId="0" borderId="2" xfId="1" applyBorder="1" applyAlignment="1" applyProtection="1">
      <alignment vertical="center"/>
    </xf>
    <xf numFmtId="0" fontId="122" fillId="0" borderId="45" xfId="1" applyFont="1" applyFill="1" applyBorder="1" applyAlignment="1" applyProtection="1">
      <alignment vertical="center"/>
    </xf>
    <xf numFmtId="0" fontId="80" fillId="0" borderId="45" xfId="1" applyFont="1" applyBorder="1" applyAlignment="1" applyProtection="1">
      <alignment horizontal="left" vertical="center"/>
    </xf>
    <xf numFmtId="0" fontId="80" fillId="0" borderId="2" xfId="1" applyFont="1" applyBorder="1" applyAlignment="1" applyProtection="1">
      <alignment horizontal="left" vertical="center"/>
    </xf>
    <xf numFmtId="0" fontId="80" fillId="0" borderId="16" xfId="1" applyFont="1" applyBorder="1" applyAlignment="1" applyProtection="1">
      <alignment horizontal="left" vertical="center"/>
    </xf>
    <xf numFmtId="0" fontId="86" fillId="0" borderId="45" xfId="1" applyBorder="1" applyAlignment="1" applyProtection="1">
      <alignment vertical="center"/>
    </xf>
    <xf numFmtId="0" fontId="86" fillId="0" borderId="16" xfId="1" applyBorder="1" applyAlignment="1" applyProtection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43" xfId="0" applyFont="1" applyFill="1" applyBorder="1" applyAlignment="1">
      <alignment vertical="center"/>
    </xf>
  </cellXfs>
  <cellStyles count="149">
    <cellStyle name="20% - Акцент1 2" xfId="13"/>
    <cellStyle name="20% - Акцент1 3" xfId="55"/>
    <cellStyle name="20% - Акцент1 4" xfId="103"/>
    <cellStyle name="20% - Акцент2 2" xfId="14"/>
    <cellStyle name="20% - Акцент2 3" xfId="64"/>
    <cellStyle name="20% - Акцент2 4" xfId="104"/>
    <cellStyle name="20% - Акцент3 2" xfId="15"/>
    <cellStyle name="20% - Акцент3 3" xfId="53"/>
    <cellStyle name="20% - Акцент3 4" xfId="105"/>
    <cellStyle name="20% - Акцент4 2" xfId="16"/>
    <cellStyle name="20% - Акцент4 3" xfId="62"/>
    <cellStyle name="20% - Акцент4 4" xfId="106"/>
    <cellStyle name="20% - Акцент5 2" xfId="17"/>
    <cellStyle name="20% - Акцент5 3" xfId="63"/>
    <cellStyle name="20% - Акцент5 4" xfId="107"/>
    <cellStyle name="20% - Акцент6 2" xfId="18"/>
    <cellStyle name="20% - Акцент6 3" xfId="52"/>
    <cellStyle name="20% - Акцент6 4" xfId="108"/>
    <cellStyle name="40% - Акцент1 2" xfId="19"/>
    <cellStyle name="40% - Акцент1 3" xfId="42"/>
    <cellStyle name="40% - Акцент1 4" xfId="109"/>
    <cellStyle name="40% - Акцент2 2" xfId="20"/>
    <cellStyle name="40% - Акцент2 3" xfId="65"/>
    <cellStyle name="40% - Акцент2 4" xfId="110"/>
    <cellStyle name="40% - Акцент3 2" xfId="21"/>
    <cellStyle name="40% - Акцент3 3" xfId="66"/>
    <cellStyle name="40% - Акцент3 4" xfId="111"/>
    <cellStyle name="40% - Акцент4 2" xfId="22"/>
    <cellStyle name="40% - Акцент4 3" xfId="67"/>
    <cellStyle name="40% - Акцент4 4" xfId="112"/>
    <cellStyle name="40% - Акцент5 2" xfId="23"/>
    <cellStyle name="40% - Акцент5 3" xfId="68"/>
    <cellStyle name="40% - Акцент5 4" xfId="113"/>
    <cellStyle name="40% - Акцент6 2" xfId="24"/>
    <cellStyle name="40% - Акцент6 3" xfId="69"/>
    <cellStyle name="40% - Акцент6 4" xfId="114"/>
    <cellStyle name="60% - Акцент1 2" xfId="25"/>
    <cellStyle name="60% - Акцент1 3" xfId="70"/>
    <cellStyle name="60% - Акцент1 4" xfId="115"/>
    <cellStyle name="60% - Акцент2 2" xfId="26"/>
    <cellStyle name="60% - Акцент2 3" xfId="71"/>
    <cellStyle name="60% - Акцент2 4" xfId="116"/>
    <cellStyle name="60% - Акцент3 2" xfId="27"/>
    <cellStyle name="60% - Акцент3 3" xfId="72"/>
    <cellStyle name="60% - Акцент3 4" xfId="117"/>
    <cellStyle name="60% - Акцент4 2" xfId="28"/>
    <cellStyle name="60% - Акцент4 3" xfId="73"/>
    <cellStyle name="60% - Акцент4 4" xfId="118"/>
    <cellStyle name="60% - Акцент5 2" xfId="29"/>
    <cellStyle name="60% - Акцент5 3" xfId="74"/>
    <cellStyle name="60% - Акцент5 4" xfId="119"/>
    <cellStyle name="60% - Акцент6 2" xfId="30"/>
    <cellStyle name="60% - Акцент6 3" xfId="75"/>
    <cellStyle name="60% - Акцент6 4" xfId="120"/>
    <cellStyle name="Normal 2" xfId="148"/>
    <cellStyle name="Акцент1 2" xfId="31"/>
    <cellStyle name="Акцент1 3" xfId="76"/>
    <cellStyle name="Акцент1 4" xfId="121"/>
    <cellStyle name="Акцент2 2" xfId="32"/>
    <cellStyle name="Акцент2 3" xfId="77"/>
    <cellStyle name="Акцент2 4" xfId="122"/>
    <cellStyle name="Акцент3 2" xfId="33"/>
    <cellStyle name="Акцент3 3" xfId="78"/>
    <cellStyle name="Акцент3 4" xfId="123"/>
    <cellStyle name="Акцент4 2" xfId="34"/>
    <cellStyle name="Акцент4 3" xfId="79"/>
    <cellStyle name="Акцент4 4" xfId="124"/>
    <cellStyle name="Акцент5 2" xfId="35"/>
    <cellStyle name="Акцент5 3" xfId="80"/>
    <cellStyle name="Акцент5 4" xfId="125"/>
    <cellStyle name="Акцент6 2" xfId="36"/>
    <cellStyle name="Акцент6 3" xfId="81"/>
    <cellStyle name="Акцент6 4" xfId="126"/>
    <cellStyle name="Ввод  2" xfId="37"/>
    <cellStyle name="Ввод  3" xfId="82"/>
    <cellStyle name="Ввод  4" xfId="127"/>
    <cellStyle name="Вывод 2" xfId="38"/>
    <cellStyle name="Вывод 3" xfId="83"/>
    <cellStyle name="Вывод 4" xfId="128"/>
    <cellStyle name="Вычисление 2" xfId="39"/>
    <cellStyle name="Вычисление 3" xfId="84"/>
    <cellStyle name="Вычисление 4" xfId="129"/>
    <cellStyle name="Гиперссылка" xfId="1" builtinId="8"/>
    <cellStyle name="Гиперссылка 2" xfId="4"/>
    <cellStyle name="Гиперссылка 2 2" xfId="41"/>
    <cellStyle name="Гиперссылка 2 3" xfId="86"/>
    <cellStyle name="Гиперссылка 2 4" xfId="131"/>
    <cellStyle name="Гиперссылка 3" xfId="5"/>
    <cellStyle name="Гиперссылка 4" xfId="40"/>
    <cellStyle name="Гиперссылка 5" xfId="85"/>
    <cellStyle name="Гиперссылка 6" xfId="130"/>
    <cellStyle name="Заголовок 1 2" xfId="43"/>
    <cellStyle name="Заголовок 1 3" xfId="87"/>
    <cellStyle name="Заголовок 1 4" xfId="132"/>
    <cellStyle name="Заголовок 2 2" xfId="44"/>
    <cellStyle name="Заголовок 2 3" xfId="88"/>
    <cellStyle name="Заголовок 2 4" xfId="133"/>
    <cellStyle name="Заголовок 3 2" xfId="45"/>
    <cellStyle name="Заголовок 3 3" xfId="89"/>
    <cellStyle name="Заголовок 3 4" xfId="134"/>
    <cellStyle name="Заголовок 4 2" xfId="46"/>
    <cellStyle name="Заголовок 4 3" xfId="90"/>
    <cellStyle name="Заголовок 4 4" xfId="135"/>
    <cellStyle name="Итог 2" xfId="47"/>
    <cellStyle name="Итог 3" xfId="91"/>
    <cellStyle name="Итог 4" xfId="136"/>
    <cellStyle name="Контрольная ячейка 2" xfId="48"/>
    <cellStyle name="Контрольная ячейка 3" xfId="92"/>
    <cellStyle name="Контрольная ячейка 4" xfId="137"/>
    <cellStyle name="Название 2" xfId="49"/>
    <cellStyle name="Название 3" xfId="93"/>
    <cellStyle name="Название 4" xfId="138"/>
    <cellStyle name="Нейтральный 2" xfId="50"/>
    <cellStyle name="Нейтральный 3" xfId="94"/>
    <cellStyle name="Нейтральный 4" xfId="139"/>
    <cellStyle name="Обычный" xfId="0" builtinId="0"/>
    <cellStyle name="Обычный 2" xfId="2"/>
    <cellStyle name="Обычный 2 2" xfId="6"/>
    <cellStyle name="Обычный 2 2 2" xfId="7"/>
    <cellStyle name="Обычный 2 3" xfId="8"/>
    <cellStyle name="Обычный 2 4" xfId="51"/>
    <cellStyle name="Обычный 2 5" xfId="95"/>
    <cellStyle name="Обычный 2 6" xfId="140"/>
    <cellStyle name="Обычный 3" xfId="9"/>
    <cellStyle name="Обычный 3 2" xfId="10"/>
    <cellStyle name="Обычный 4" xfId="3"/>
    <cellStyle name="Обычный 4 2" xfId="54"/>
    <cellStyle name="Обычный 4 3" xfId="96"/>
    <cellStyle name="Обычный 4 4" xfId="141"/>
    <cellStyle name="Обычный 5" xfId="11"/>
    <cellStyle name="Обычный 5 2" xfId="12"/>
    <cellStyle name="Плохой 2" xfId="56"/>
    <cellStyle name="Плохой 3" xfId="97"/>
    <cellStyle name="Плохой 4" xfId="142"/>
    <cellStyle name="Пояснение 2" xfId="57"/>
    <cellStyle name="Пояснение 3" xfId="98"/>
    <cellStyle name="Пояснение 4" xfId="143"/>
    <cellStyle name="Примечание 2" xfId="58"/>
    <cellStyle name="Примечание 3" xfId="99"/>
    <cellStyle name="Примечание 4" xfId="144"/>
    <cellStyle name="Связанная ячейка 2" xfId="59"/>
    <cellStyle name="Связанная ячейка 3" xfId="100"/>
    <cellStyle name="Связанная ячейка 4" xfId="145"/>
    <cellStyle name="Текст предупреждения 2" xfId="60"/>
    <cellStyle name="Текст предупреждения 3" xfId="101"/>
    <cellStyle name="Текст предупреждения 4" xfId="146"/>
    <cellStyle name="Хороший 2" xfId="61"/>
    <cellStyle name="Хороший 3" xfId="102"/>
    <cellStyle name="Хороший 4" xfId="147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054;&#1043;&#1051;&#1040;&#1042;&#1051;&#1045;&#1053;&#1048;&#1045;!A1"/><Relationship Id="rId7" Type="http://schemas.openxmlformats.org/officeDocument/2006/relationships/image" Target="../media/image3.jpeg"/><Relationship Id="rId2" Type="http://schemas.openxmlformats.org/officeDocument/2006/relationships/hyperlink" Target="#'2. &#1050;&#1072;&#1083;&#1100;&#1082;&#1091;&#1083;&#1103;&#1090;&#1086;&#1088; &#1089;&#1090;&#1086;&#1083;&#1077;&#1096;&#1085;&#1080;&#1094;&#1099;'!A1"/><Relationship Id="rId1" Type="http://schemas.openxmlformats.org/officeDocument/2006/relationships/hyperlink" Target="#'1. &#1055;&#1088;&#1072;&#1081;&#1089;-&#1083;&#1080;&#1089;&#1090;'!A1"/><Relationship Id="rId6" Type="http://schemas.openxmlformats.org/officeDocument/2006/relationships/image" Target="../media/image2.jpeg"/><Relationship Id="rId5" Type="http://schemas.openxmlformats.org/officeDocument/2006/relationships/image" Target="../media/image1.png"/><Relationship Id="rId4" Type="http://schemas.openxmlformats.org/officeDocument/2006/relationships/hyperlink" Target="#'14. &#1057;&#1074;&#1086;&#1081;&#1089;&#1090;&#1074;&#1072; &#1087;&#1086;&#1083;&#1080;&#1091;&#1088;&#1077;&#1090;&#1072;&#1085;&#1072;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yadi.sk/d/kd76DWrienKYXA" TargetMode="External"/><Relationship Id="rId2" Type="http://schemas.openxmlformats.org/officeDocument/2006/relationships/image" Target="../media/image1.png"/><Relationship Id="rId1" Type="http://schemas.openxmlformats.org/officeDocument/2006/relationships/hyperlink" Target="#&#1054;&#1043;&#1051;&#1040;&#1042;&#1051;&#1045;&#1053;&#1048;&#1045;!A1"/><Relationship Id="rId5" Type="http://schemas.openxmlformats.org/officeDocument/2006/relationships/hyperlink" Target="https://yadi.sk/d/-2ONtJ7AVJMZhw" TargetMode="External"/><Relationship Id="rId4" Type="http://schemas.openxmlformats.org/officeDocument/2006/relationships/hyperlink" Target="https://yadi.sk/d/U2Tx-wWdNrI3t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50800</xdr:colOff>
      <xdr:row>1</xdr:row>
      <xdr:rowOff>495300</xdr:rowOff>
    </xdr:from>
    <xdr:to>
      <xdr:col>13</xdr:col>
      <xdr:colOff>15875</xdr:colOff>
      <xdr:row>2</xdr:row>
      <xdr:rowOff>352425</xdr:rowOff>
    </xdr:to>
    <xdr:sp macro="" textlink="">
      <xdr:nvSpPr>
        <xdr:cNvPr id="7177" name="Скругленный прямоугольник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91C0000}"/>
            </a:ext>
          </a:extLst>
        </xdr:cNvPr>
        <xdr:cNvSpPr>
          <a:spLocks noChangeArrowheads="1"/>
        </xdr:cNvSpPr>
      </xdr:nvSpPr>
      <xdr:spPr bwMode="auto">
        <a:xfrm>
          <a:off x="14766925" y="844550"/>
          <a:ext cx="3727450" cy="460375"/>
        </a:xfrm>
        <a:prstGeom prst="roundRect">
          <a:avLst>
            <a:gd name="adj" fmla="val 16667"/>
          </a:avLst>
        </a:prstGeom>
        <a:solidFill>
          <a:srgbClr val="99CC00"/>
        </a:solidFill>
        <a:ln w="25400" algn="ctr">
          <a:solidFill>
            <a:srgbClr val="71893F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ru-RU" sz="1800" b="1" i="0" strike="noStrike">
              <a:solidFill>
                <a:srgbClr val="FFFFFF"/>
              </a:solidFill>
              <a:latin typeface="Calibri"/>
              <a:cs typeface="Calibri"/>
            </a:rPr>
            <a:t>Вернуться в прайс-лист </a:t>
          </a:r>
        </a:p>
      </xdr:txBody>
    </xdr:sp>
    <xdr:clientData/>
  </xdr:twoCellAnchor>
  <xdr:twoCellAnchor>
    <xdr:from>
      <xdr:col>11</xdr:col>
      <xdr:colOff>44450</xdr:colOff>
      <xdr:row>2</xdr:row>
      <xdr:rowOff>428625</xdr:rowOff>
    </xdr:from>
    <xdr:to>
      <xdr:col>13</xdr:col>
      <xdr:colOff>19050</xdr:colOff>
      <xdr:row>3</xdr:row>
      <xdr:rowOff>409575</xdr:rowOff>
    </xdr:to>
    <xdr:sp macro="" textlink="">
      <xdr:nvSpPr>
        <xdr:cNvPr id="7178" name="Скругленный прямоугольник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A1C0000}"/>
            </a:ext>
          </a:extLst>
        </xdr:cNvPr>
        <xdr:cNvSpPr>
          <a:spLocks noChangeArrowheads="1"/>
        </xdr:cNvSpPr>
      </xdr:nvSpPr>
      <xdr:spPr bwMode="auto">
        <a:xfrm>
          <a:off x="14760575" y="1381125"/>
          <a:ext cx="3736975" cy="473075"/>
        </a:xfrm>
        <a:prstGeom prst="roundRect">
          <a:avLst>
            <a:gd name="adj" fmla="val 16667"/>
          </a:avLst>
        </a:prstGeom>
        <a:solidFill>
          <a:srgbClr val="808080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ru-RU" sz="1800" b="1" i="0" strike="noStrike">
              <a:solidFill>
                <a:srgbClr val="FFFF00"/>
              </a:solidFill>
              <a:latin typeface="Calibri"/>
              <a:cs typeface="Calibri"/>
            </a:rPr>
            <a:t>Вернуться в  КАЛЬКУЛЯТОР</a:t>
          </a:r>
        </a:p>
      </xdr:txBody>
    </xdr:sp>
    <xdr:clientData/>
  </xdr:twoCellAnchor>
  <xdr:twoCellAnchor>
    <xdr:from>
      <xdr:col>11</xdr:col>
      <xdr:colOff>34925</xdr:colOff>
      <xdr:row>0</xdr:row>
      <xdr:rowOff>241300</xdr:rowOff>
    </xdr:from>
    <xdr:to>
      <xdr:col>13</xdr:col>
      <xdr:colOff>19050</xdr:colOff>
      <xdr:row>1</xdr:row>
      <xdr:rowOff>374650</xdr:rowOff>
    </xdr:to>
    <xdr:sp macro="" textlink="">
      <xdr:nvSpPr>
        <xdr:cNvPr id="7180" name="Скругленный прямоугольник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C1C0000}"/>
            </a:ext>
          </a:extLst>
        </xdr:cNvPr>
        <xdr:cNvSpPr>
          <a:spLocks noChangeArrowheads="1"/>
        </xdr:cNvSpPr>
      </xdr:nvSpPr>
      <xdr:spPr bwMode="auto">
        <a:xfrm>
          <a:off x="14751050" y="241300"/>
          <a:ext cx="3746500" cy="482600"/>
        </a:xfrm>
        <a:prstGeom prst="roundRect">
          <a:avLst>
            <a:gd name="adj" fmla="val 16667"/>
          </a:avLst>
        </a:prstGeom>
        <a:solidFill>
          <a:srgbClr val="808080"/>
        </a:solidFill>
        <a:ln w="25400" algn="ctr">
          <a:solidFill>
            <a:srgbClr val="71893F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ru-RU" sz="1800" b="1" i="0" strike="noStrike">
              <a:solidFill>
                <a:srgbClr val="FFFFFF"/>
              </a:solidFill>
              <a:latin typeface="Calibri"/>
              <a:cs typeface="Calibri"/>
            </a:rPr>
            <a:t>Вернуться в ОГЛАВЛЕНИЕ</a:t>
          </a:r>
        </a:p>
      </xdr:txBody>
    </xdr:sp>
    <xdr:clientData/>
  </xdr:twoCellAnchor>
  <xdr:twoCellAnchor>
    <xdr:from>
      <xdr:col>11</xdr:col>
      <xdr:colOff>47625</xdr:colOff>
      <xdr:row>4</xdr:row>
      <xdr:rowOff>19050</xdr:rowOff>
    </xdr:from>
    <xdr:to>
      <xdr:col>13</xdr:col>
      <xdr:colOff>22225</xdr:colOff>
      <xdr:row>4</xdr:row>
      <xdr:rowOff>666750</xdr:rowOff>
    </xdr:to>
    <xdr:sp macro="" textlink="">
      <xdr:nvSpPr>
        <xdr:cNvPr id="7181" name="Скругленный прямоугольник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200-00000D1C0000}"/>
            </a:ext>
          </a:extLst>
        </xdr:cNvPr>
        <xdr:cNvSpPr>
          <a:spLocks noChangeArrowheads="1"/>
        </xdr:cNvSpPr>
      </xdr:nvSpPr>
      <xdr:spPr bwMode="auto">
        <a:xfrm>
          <a:off x="14763750" y="1955800"/>
          <a:ext cx="3736975" cy="647700"/>
        </a:xfrm>
        <a:prstGeom prst="roundRect">
          <a:avLst>
            <a:gd name="adj" fmla="val 16667"/>
          </a:avLst>
        </a:prstGeom>
        <a:solidFill>
          <a:srgbClr val="808080"/>
        </a:solidFill>
        <a:ln w="25400" algn="ctr">
          <a:solidFill>
            <a:srgbClr val="71893F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ru-RU" sz="1600" b="1" i="0" strike="noStrike">
              <a:solidFill>
                <a:srgbClr val="FFFFFF"/>
              </a:solidFill>
              <a:latin typeface="Calibri"/>
              <a:cs typeface="Calibri"/>
            </a:rPr>
            <a:t>Жмите, чтобы посмотреть свойства полиуретанового клея</a:t>
          </a:r>
        </a:p>
      </xdr:txBody>
    </xdr:sp>
    <xdr:clientData/>
  </xdr:twoCellAnchor>
  <xdr:twoCellAnchor editAs="oneCell">
    <xdr:from>
      <xdr:col>1</xdr:col>
      <xdr:colOff>209550</xdr:colOff>
      <xdr:row>0</xdr:row>
      <xdr:rowOff>209549</xdr:rowOff>
    </xdr:from>
    <xdr:to>
      <xdr:col>2</xdr:col>
      <xdr:colOff>1845724</xdr:colOff>
      <xdr:row>4</xdr:row>
      <xdr:rowOff>333374</xdr:rowOff>
    </xdr:to>
    <xdr:pic>
      <xdr:nvPicPr>
        <xdr:cNvPr id="7182" name="Рисунок 11">
          <a:extLst>
            <a:ext uri="{FF2B5EF4-FFF2-40B4-BE49-F238E27FC236}">
              <a16:creationId xmlns:a16="http://schemas.microsoft.com/office/drawing/2014/main" xmlns="" id="{00000000-0008-0000-0200-00000E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11175" y="209549"/>
          <a:ext cx="2187717" cy="206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345281</xdr:colOff>
      <xdr:row>56</xdr:row>
      <xdr:rowOff>154781</xdr:rowOff>
    </xdr:from>
    <xdr:to>
      <xdr:col>5</xdr:col>
      <xdr:colOff>202406</xdr:colOff>
      <xdr:row>70</xdr:row>
      <xdr:rowOff>119061</xdr:rowOff>
    </xdr:to>
    <xdr:pic>
      <xdr:nvPicPr>
        <xdr:cNvPr id="10" name="Рисунок 9" descr="C:\Users\kutsova\Desktop\Новая папка (3)\IMG_2820.jpg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2937" y="14989969"/>
          <a:ext cx="7012782" cy="42743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261938</xdr:colOff>
      <xdr:row>56</xdr:row>
      <xdr:rowOff>47625</xdr:rowOff>
    </xdr:from>
    <xdr:to>
      <xdr:col>10</xdr:col>
      <xdr:colOff>728663</xdr:colOff>
      <xdr:row>71</xdr:row>
      <xdr:rowOff>30956</xdr:rowOff>
    </xdr:to>
    <xdr:pic>
      <xdr:nvPicPr>
        <xdr:cNvPr id="11" name="Рисунок 10" descr="C:\Users\kutsova\Desktop\Новая папка (3)\IMG_2821.jpg"/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679782" y="14882813"/>
          <a:ext cx="3514725" cy="468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15</xdr:row>
      <xdr:rowOff>19050</xdr:rowOff>
    </xdr:from>
    <xdr:to>
      <xdr:col>24</xdr:col>
      <xdr:colOff>342900</xdr:colOff>
      <xdr:row>23</xdr:row>
      <xdr:rowOff>47625</xdr:rowOff>
    </xdr:to>
    <xdr:sp macro="" textlink="">
      <xdr:nvSpPr>
        <xdr:cNvPr id="14337" name="Прямоугольник с одним вырезанным углом 17">
          <a:extLst>
            <a:ext uri="{FF2B5EF4-FFF2-40B4-BE49-F238E27FC236}">
              <a16:creationId xmlns:a16="http://schemas.microsoft.com/office/drawing/2014/main" xmlns="" id="{00000000-0008-0000-0900-000001380000}"/>
            </a:ext>
          </a:extLst>
        </xdr:cNvPr>
        <xdr:cNvSpPr>
          <a:spLocks/>
        </xdr:cNvSpPr>
      </xdr:nvSpPr>
      <xdr:spPr bwMode="auto">
        <a:xfrm rot="10800000">
          <a:off x="7353300" y="3943350"/>
          <a:ext cx="1828800" cy="2162175"/>
        </a:xfrm>
        <a:custGeom>
          <a:avLst/>
          <a:gdLst>
            <a:gd name="T0" fmla="*/ 0 w 914400"/>
            <a:gd name="T1" fmla="*/ 0 h 914400"/>
            <a:gd name="T2" fmla="*/ 2147483647 w 914400"/>
            <a:gd name="T3" fmla="*/ 0 h 914400"/>
            <a:gd name="T4" fmla="*/ 2147483647 w 914400"/>
            <a:gd name="T5" fmla="*/ 2147483647 h 914400"/>
            <a:gd name="T6" fmla="*/ 2147483647 w 914400"/>
            <a:gd name="T7" fmla="*/ 2147483647 h 914400"/>
            <a:gd name="T8" fmla="*/ 0 w 914400"/>
            <a:gd name="T9" fmla="*/ 2147483647 h 914400"/>
            <a:gd name="T10" fmla="*/ 0 w 914400"/>
            <a:gd name="T11" fmla="*/ 0 h 914400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0 w 914400"/>
            <a:gd name="T19" fmla="*/ 0 h 914400"/>
            <a:gd name="T20" fmla="*/ 914400 w 914400"/>
            <a:gd name="T21" fmla="*/ 914400 h 9144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914400" h="914400">
              <a:moveTo>
                <a:pt x="0" y="0"/>
              </a:moveTo>
              <a:lnTo>
                <a:pt x="542925" y="0"/>
              </a:lnTo>
              <a:lnTo>
                <a:pt x="914400" y="371475"/>
              </a:lnTo>
              <a:lnTo>
                <a:pt x="914400" y="914400"/>
              </a:lnTo>
              <a:lnTo>
                <a:pt x="0" y="914400"/>
              </a:lnTo>
              <a:lnTo>
                <a:pt x="0" y="0"/>
              </a:lnTo>
              <a:close/>
            </a:path>
          </a:pathLst>
        </a:custGeom>
        <a:noFill/>
        <a:ln w="22225" cap="rnd">
          <a:solidFill>
            <a:srgbClr val="243F60"/>
          </a:solidFill>
          <a:round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47625</xdr:rowOff>
    </xdr:from>
    <xdr:to>
      <xdr:col>9</xdr:col>
      <xdr:colOff>19050</xdr:colOff>
      <xdr:row>20</xdr:row>
      <xdr:rowOff>19050</xdr:rowOff>
    </xdr:to>
    <xdr:sp macro="" textlink="">
      <xdr:nvSpPr>
        <xdr:cNvPr id="14338" name="Прямоугольник 21">
          <a:extLst>
            <a:ext uri="{FF2B5EF4-FFF2-40B4-BE49-F238E27FC236}">
              <a16:creationId xmlns:a16="http://schemas.microsoft.com/office/drawing/2014/main" xmlns="" id="{00000000-0008-0000-0900-000002380000}"/>
            </a:ext>
          </a:extLst>
        </xdr:cNvPr>
        <xdr:cNvSpPr>
          <a:spLocks noChangeArrowheads="1"/>
        </xdr:cNvSpPr>
      </xdr:nvSpPr>
      <xdr:spPr bwMode="auto">
        <a:xfrm>
          <a:off x="647700" y="3971925"/>
          <a:ext cx="2771775" cy="1304925"/>
        </a:xfrm>
        <a:prstGeom prst="rect">
          <a:avLst/>
        </a:prstGeom>
        <a:noFill/>
        <a:ln w="22225" cap="rnd">
          <a:solidFill>
            <a:srgbClr val="243F6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23</xdr:row>
      <xdr:rowOff>47625</xdr:rowOff>
    </xdr:from>
    <xdr:to>
      <xdr:col>9</xdr:col>
      <xdr:colOff>19050</xdr:colOff>
      <xdr:row>28</xdr:row>
      <xdr:rowOff>19050</xdr:rowOff>
    </xdr:to>
    <xdr:sp macro="" textlink="">
      <xdr:nvSpPr>
        <xdr:cNvPr id="14339" name="Прямоугольник 21">
          <a:extLst>
            <a:ext uri="{FF2B5EF4-FFF2-40B4-BE49-F238E27FC236}">
              <a16:creationId xmlns:a16="http://schemas.microsoft.com/office/drawing/2014/main" xmlns="" id="{00000000-0008-0000-0900-000003380000}"/>
            </a:ext>
          </a:extLst>
        </xdr:cNvPr>
        <xdr:cNvSpPr>
          <a:spLocks noChangeArrowheads="1"/>
        </xdr:cNvSpPr>
      </xdr:nvSpPr>
      <xdr:spPr bwMode="auto">
        <a:xfrm>
          <a:off x="647700" y="6105525"/>
          <a:ext cx="2771775" cy="1295400"/>
        </a:xfrm>
        <a:prstGeom prst="rect">
          <a:avLst/>
        </a:prstGeom>
        <a:noFill/>
        <a:ln w="22225" cap="rnd">
          <a:solidFill>
            <a:srgbClr val="243F6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31</xdr:row>
      <xdr:rowOff>47625</xdr:rowOff>
    </xdr:from>
    <xdr:to>
      <xdr:col>9</xdr:col>
      <xdr:colOff>19050</xdr:colOff>
      <xdr:row>36</xdr:row>
      <xdr:rowOff>19050</xdr:rowOff>
    </xdr:to>
    <xdr:sp macro="" textlink="">
      <xdr:nvSpPr>
        <xdr:cNvPr id="14340" name="Прямоугольник 21">
          <a:extLst>
            <a:ext uri="{FF2B5EF4-FFF2-40B4-BE49-F238E27FC236}">
              <a16:creationId xmlns:a16="http://schemas.microsoft.com/office/drawing/2014/main" xmlns="" id="{00000000-0008-0000-0900-000004380000}"/>
            </a:ext>
          </a:extLst>
        </xdr:cNvPr>
        <xdr:cNvSpPr>
          <a:spLocks noChangeArrowheads="1"/>
        </xdr:cNvSpPr>
      </xdr:nvSpPr>
      <xdr:spPr bwMode="auto">
        <a:xfrm>
          <a:off x="647700" y="8172450"/>
          <a:ext cx="2771775" cy="1314450"/>
        </a:xfrm>
        <a:prstGeom prst="rect">
          <a:avLst/>
        </a:prstGeom>
        <a:noFill/>
        <a:ln w="22225" cap="rnd">
          <a:solidFill>
            <a:srgbClr val="243F6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352425</xdr:colOff>
      <xdr:row>15</xdr:row>
      <xdr:rowOff>19050</xdr:rowOff>
    </xdr:from>
    <xdr:to>
      <xdr:col>18</xdr:col>
      <xdr:colOff>66675</xdr:colOff>
      <xdr:row>20</xdr:row>
      <xdr:rowOff>19050</xdr:rowOff>
    </xdr:to>
    <xdr:sp macro="" textlink="">
      <xdr:nvSpPr>
        <xdr:cNvPr id="14341" name="Прямоугольник 21">
          <a:extLst>
            <a:ext uri="{FF2B5EF4-FFF2-40B4-BE49-F238E27FC236}">
              <a16:creationId xmlns:a16="http://schemas.microsoft.com/office/drawing/2014/main" xmlns="" id="{00000000-0008-0000-0900-000005380000}"/>
            </a:ext>
          </a:extLst>
        </xdr:cNvPr>
        <xdr:cNvSpPr>
          <a:spLocks noChangeArrowheads="1"/>
        </xdr:cNvSpPr>
      </xdr:nvSpPr>
      <xdr:spPr bwMode="auto">
        <a:xfrm>
          <a:off x="4038600" y="3943350"/>
          <a:ext cx="2762250" cy="1333500"/>
        </a:xfrm>
        <a:prstGeom prst="rect">
          <a:avLst/>
        </a:prstGeom>
        <a:noFill/>
        <a:ln w="22225" cap="rnd">
          <a:solidFill>
            <a:srgbClr val="243F6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352425</xdr:colOff>
      <xdr:row>23</xdr:row>
      <xdr:rowOff>47625</xdr:rowOff>
    </xdr:from>
    <xdr:to>
      <xdr:col>18</xdr:col>
      <xdr:colOff>19050</xdr:colOff>
      <xdr:row>28</xdr:row>
      <xdr:rowOff>19050</xdr:rowOff>
    </xdr:to>
    <xdr:sp macro="" textlink="">
      <xdr:nvSpPr>
        <xdr:cNvPr id="14342" name="Прямоугольник 21">
          <a:extLst>
            <a:ext uri="{FF2B5EF4-FFF2-40B4-BE49-F238E27FC236}">
              <a16:creationId xmlns:a16="http://schemas.microsoft.com/office/drawing/2014/main" xmlns="" id="{00000000-0008-0000-0900-000006380000}"/>
            </a:ext>
          </a:extLst>
        </xdr:cNvPr>
        <xdr:cNvSpPr>
          <a:spLocks noChangeArrowheads="1"/>
        </xdr:cNvSpPr>
      </xdr:nvSpPr>
      <xdr:spPr bwMode="auto">
        <a:xfrm>
          <a:off x="4038600" y="6105525"/>
          <a:ext cx="2714625" cy="1295400"/>
        </a:xfrm>
        <a:prstGeom prst="rect">
          <a:avLst/>
        </a:prstGeom>
        <a:noFill/>
        <a:ln w="22225" cap="rnd">
          <a:solidFill>
            <a:srgbClr val="243F6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1</xdr:row>
      <xdr:rowOff>47625</xdr:rowOff>
    </xdr:from>
    <xdr:to>
      <xdr:col>12</xdr:col>
      <xdr:colOff>304800</xdr:colOff>
      <xdr:row>5</xdr:row>
      <xdr:rowOff>57150</xdr:rowOff>
    </xdr:to>
    <xdr:sp macro="" textlink="">
      <xdr:nvSpPr>
        <xdr:cNvPr id="21505" name="Скругленный прямоугольни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E00-000001540000}"/>
            </a:ext>
          </a:extLst>
        </xdr:cNvPr>
        <xdr:cNvSpPr>
          <a:spLocks noChangeArrowheads="1"/>
        </xdr:cNvSpPr>
      </xdr:nvSpPr>
      <xdr:spPr bwMode="auto">
        <a:xfrm>
          <a:off x="5343525" y="238125"/>
          <a:ext cx="1866900" cy="781050"/>
        </a:xfrm>
        <a:prstGeom prst="roundRect">
          <a:avLst>
            <a:gd name="adj" fmla="val 16667"/>
          </a:avLst>
        </a:prstGeom>
        <a:solidFill>
          <a:srgbClr val="7F7F7F"/>
        </a:solidFill>
        <a:ln w="38100" algn="ctr">
          <a:solidFill>
            <a:srgbClr val="FFFFFF"/>
          </a:solidFill>
          <a:round/>
          <a:headEnd/>
          <a:tailEnd/>
        </a:ln>
        <a:effectLst>
          <a:outerShdw dist="20000" dir="5400000" rotWithShape="0">
            <a:srgbClr val="000000">
              <a:alpha val="37999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ru-RU" sz="1600" b="1" i="0" strike="noStrike">
              <a:solidFill>
                <a:srgbClr val="FFFFFF"/>
              </a:solidFill>
              <a:latin typeface="Calibri"/>
              <a:cs typeface="Calibri"/>
            </a:rPr>
            <a:t>Вернуться </a:t>
          </a:r>
        </a:p>
        <a:p>
          <a:pPr algn="ctr" rtl="0">
            <a:defRPr sz="1000"/>
          </a:pPr>
          <a:r>
            <a:rPr lang="ru-RU" sz="1600" b="1" i="0" strike="noStrike">
              <a:solidFill>
                <a:srgbClr val="FFFFFF"/>
              </a:solidFill>
              <a:latin typeface="Calibri"/>
              <a:cs typeface="Calibri"/>
            </a:rPr>
            <a:t>в ОГЛАВЛЕНИЕ</a:t>
          </a:r>
        </a:p>
      </xdr:txBody>
    </xdr:sp>
    <xdr:clientData/>
  </xdr:twoCellAnchor>
  <xdr:twoCellAnchor editAs="oneCell">
    <xdr:from>
      <xdr:col>0</xdr:col>
      <xdr:colOff>161925</xdr:colOff>
      <xdr:row>0</xdr:row>
      <xdr:rowOff>0</xdr:rowOff>
    </xdr:from>
    <xdr:to>
      <xdr:col>3</xdr:col>
      <xdr:colOff>523875</xdr:colOff>
      <xdr:row>7</xdr:row>
      <xdr:rowOff>19050</xdr:rowOff>
    </xdr:to>
    <xdr:pic>
      <xdr:nvPicPr>
        <xdr:cNvPr id="21506" name="Рисунок 2">
          <a:extLst>
            <a:ext uri="{FF2B5EF4-FFF2-40B4-BE49-F238E27FC236}">
              <a16:creationId xmlns:a16="http://schemas.microsoft.com/office/drawing/2014/main" xmlns="" id="{00000000-0008-0000-1E00-000002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5" y="0"/>
          <a:ext cx="17811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12</xdr:col>
      <xdr:colOff>200023</xdr:colOff>
      <xdr:row>9</xdr:row>
      <xdr:rowOff>44451</xdr:rowOff>
    </xdr:to>
    <xdr:sp macro="" textlink="">
      <xdr:nvSpPr>
        <xdr:cNvPr id="4" name="Скругленный прямоугольник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E00-000004000000}"/>
            </a:ext>
          </a:extLst>
        </xdr:cNvPr>
        <xdr:cNvSpPr/>
      </xdr:nvSpPr>
      <xdr:spPr>
        <a:xfrm>
          <a:off x="200025" y="1285875"/>
          <a:ext cx="6905623" cy="396876"/>
        </a:xfrm>
        <a:prstGeom prst="round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ru-RU" sz="1400" b="1" u="none">
              <a:solidFill>
                <a:schemeClr val="bg1"/>
              </a:solidFill>
            </a:rPr>
            <a:t>ЖМИТЕ Постоянно пополняемая ссылка на полноформатные</a:t>
          </a:r>
          <a:r>
            <a:rPr lang="ru-RU" sz="1400" b="1" u="none" baseline="0">
              <a:solidFill>
                <a:schemeClr val="bg1"/>
              </a:solidFill>
            </a:rPr>
            <a:t> фото и фото в изделиях</a:t>
          </a:r>
          <a:endParaRPr lang="ru-RU" sz="1400" b="1" u="none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12</xdr:col>
      <xdr:colOff>209550</xdr:colOff>
      <xdr:row>11</xdr:row>
      <xdr:rowOff>19050</xdr:rowOff>
    </xdr:to>
    <xdr:sp macro="" textlink="">
      <xdr:nvSpPr>
        <xdr:cNvPr id="5" name="Скругленный прямоугольник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5000000}"/>
            </a:ext>
          </a:extLst>
        </xdr:cNvPr>
        <xdr:cNvSpPr/>
      </xdr:nvSpPr>
      <xdr:spPr>
        <a:xfrm>
          <a:off x="200025" y="1743075"/>
          <a:ext cx="6915150" cy="3714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ru-RU" sz="1600" b="1"/>
            <a:t>ЖМИТЕ:</a:t>
          </a:r>
          <a:r>
            <a:rPr lang="ru-RU" sz="1600" b="1" baseline="0"/>
            <a:t> </a:t>
          </a:r>
          <a:r>
            <a:rPr lang="ru-RU" sz="1600" b="1"/>
            <a:t>Полноформатные фото декоров для скачивания</a:t>
          </a:r>
          <a:r>
            <a:rPr lang="ru-RU" sz="1600" b="1" baseline="0"/>
            <a:t> </a:t>
          </a:r>
          <a:endParaRPr lang="ru-RU" sz="1600" b="1"/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12</xdr:col>
      <xdr:colOff>190500</xdr:colOff>
      <xdr:row>13</xdr:row>
      <xdr:rowOff>19050</xdr:rowOff>
    </xdr:to>
    <xdr:sp macro="" textlink="">
      <xdr:nvSpPr>
        <xdr:cNvPr id="6" name="Скругленный прямоугольник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E00-000006000000}"/>
            </a:ext>
          </a:extLst>
        </xdr:cNvPr>
        <xdr:cNvSpPr/>
      </xdr:nvSpPr>
      <xdr:spPr>
        <a:xfrm>
          <a:off x="200025" y="2219325"/>
          <a:ext cx="6896100" cy="3714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ru-RU" sz="1600" b="1"/>
            <a:t>ЖМИТЕ:</a:t>
          </a:r>
          <a:r>
            <a:rPr lang="ru-RU" sz="1600" b="1" baseline="0"/>
            <a:t> </a:t>
          </a:r>
          <a:r>
            <a:rPr lang="ru-RU" sz="1600" b="1"/>
            <a:t>НОВИНКИ 2020 для скачивания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samelen\Desktop\&#1048;&#1085;&#1089;&#1090;&#1088;&#1091;&#1082;&#1094;&#1080;&#1103;%20&#1087;&#1086;%20&#1088;&#1072;&#1089;&#1095;&#1077;&#1090;&#1091;%20&#1080;&#1079;&#1076;&#1077;&#1083;&#1080;&#1081;\&#1088;&#1072;&#1073;&#1086;&#1095;&#1080;&#1077;%20&#1092;&#1072;&#1081;&#1083;&#1099;%20&#1087;&#1086;%20&#1080;&#1085;&#1089;&#1090;&#1088;&#1091;&#1082;&#1094;&#1080;&#1103;&#1084;\&#1057;&#1087;&#1077;&#1094;&#1080;&#1092;&#1080;&#1082;&#1072;&#1094;&#1080;&#1103;%20&#1085;&#1072;%20&#1082;&#1072;&#1084;&#1077;&#1085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samelen\YandexDisk-samoilova.sweden\&#1057;&#1063;&#1048;&#1058;&#1040;&#1051;&#1050;&#1048;\&#1082;&#1072;&#1083;&#1100;&#1082;&#1091;&#1083;&#1103;&#1090;&#1086;&#1088;&#1099;%20&#1089;%20&#1080;&#1079;&#1084;&#1077;&#1085;&#1077;&#1085;&#1080;&#1077;%20&#1094;&#1077;&#1085;&#1099;\&#1054;&#1076;&#1080;&#1089;&#1089;&#1077;&#1081;%20&#1062;&#1077;&#1085;&#1099;%20&#1080;%20&#1050;&#1072;&#1083;&#1100;&#1082;&#1091;&#1083;&#1103;&#1090;&#1086;&#1088;%20&#1085;&#1072;%20&#1089;&#1090;&#1086;&#1083;&#1077;&#1096;&#1085;&#1080;&#1094;&#1099;%20HPL%2023.04.2017%20&#1073;&#1083;&#1072;&#1085;&#1082;%20&#1079;&#1072;&#1082;&#1072;&#1079;&#107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4">
          <cell r="E134" t="str">
            <v>чертеж</v>
          </cell>
        </row>
        <row r="135">
          <cell r="E135" t="str">
            <v xml:space="preserve">эскиз </v>
          </cell>
        </row>
        <row r="136">
          <cell r="E136" t="str">
            <v>схема</v>
          </cell>
        </row>
        <row r="137">
          <cell r="E137" t="str">
            <v>шаблон</v>
          </cell>
        </row>
        <row r="139">
          <cell r="E139" t="str">
            <v>1 лист</v>
          </cell>
        </row>
        <row r="140">
          <cell r="B140" t="str">
            <v>ТЦ Одиссей</v>
          </cell>
          <cell r="E140" t="str">
            <v>2 листа</v>
          </cell>
        </row>
        <row r="141">
          <cell r="B141" t="str">
            <v>клиент</v>
          </cell>
          <cell r="E141" t="str">
            <v>3 листа</v>
          </cell>
        </row>
        <row r="142">
          <cell r="E142" t="str">
            <v>4 листа</v>
          </cell>
        </row>
        <row r="144">
          <cell r="E144" t="str">
            <v>1 шаблон</v>
          </cell>
        </row>
        <row r="145">
          <cell r="E145" t="str">
            <v>2 шаблона</v>
          </cell>
        </row>
        <row r="146">
          <cell r="B146" t="str">
            <v xml:space="preserve"> Основа ДСтП 38мм</v>
          </cell>
          <cell r="E146" t="str">
            <v>3 шаблона</v>
          </cell>
        </row>
        <row r="147">
          <cell r="B147" t="str">
            <v xml:space="preserve"> Основа ДСтП 58мм</v>
          </cell>
          <cell r="E147" t="str">
            <v>4 шаблона</v>
          </cell>
        </row>
        <row r="153">
          <cell r="B153" t="str">
            <v>1 к-кт</v>
          </cell>
          <cell r="D153" t="str">
            <v>РР кант</v>
          </cell>
        </row>
        <row r="154">
          <cell r="B154" t="str">
            <v>2 к-та</v>
          </cell>
          <cell r="D154" t="str">
            <v>HPL кант</v>
          </cell>
        </row>
        <row r="155">
          <cell r="B155" t="str">
            <v>3 к-та</v>
          </cell>
          <cell r="D155" t="str">
            <v>3D кант</v>
          </cell>
        </row>
        <row r="156">
          <cell r="B156" t="str">
            <v>4 к-та</v>
          </cell>
          <cell r="D156" t="str">
            <v>GC кант</v>
          </cell>
        </row>
        <row r="157">
          <cell r="B157" t="str">
            <v>5 к-ов</v>
          </cell>
          <cell r="D157" t="str">
            <v>Светящийся кант</v>
          </cell>
        </row>
        <row r="158">
          <cell r="D158" t="str">
            <v>Alu Policarp</v>
          </cell>
        </row>
        <row r="163">
          <cell r="E163" t="str">
            <v xml:space="preserve">Постформинг </v>
          </cell>
        </row>
        <row r="164">
          <cell r="E164" t="str">
            <v xml:space="preserve">Пластик </v>
          </cell>
        </row>
        <row r="168">
          <cell r="E168" t="str">
            <v>Матовая, стандартный декор</v>
          </cell>
        </row>
        <row r="169">
          <cell r="E169" t="str">
            <v>Матовая, эмоциональный декор</v>
          </cell>
        </row>
        <row r="170">
          <cell r="E170" t="str">
            <v xml:space="preserve">Глянцевая, стандартный декор </v>
          </cell>
        </row>
        <row r="171">
          <cell r="B171" t="str">
            <v>нет</v>
          </cell>
        </row>
        <row r="172">
          <cell r="B172" t="str">
            <v>А 242</v>
          </cell>
          <cell r="D172" t="str">
            <v>Плинтус прозрачный для кухни, 5000 мм</v>
          </cell>
        </row>
        <row r="173">
          <cell r="B173" t="str">
            <v xml:space="preserve">А 320 узор.adorno S 0006  </v>
          </cell>
          <cell r="D173" t="str">
            <v>Плинтус-компакт для кухни (4100 мм)</v>
          </cell>
        </row>
        <row r="174">
          <cell r="B174" t="str">
            <v xml:space="preserve">AH 167  </v>
          </cell>
          <cell r="D174" t="str">
            <v>Плинтус-компакт для кухни (5000 мм)</v>
          </cell>
        </row>
        <row r="175">
          <cell r="B175" t="str">
            <v xml:space="preserve">AX 241 </v>
          </cell>
        </row>
        <row r="176">
          <cell r="B176" t="str">
            <v>BBL 739</v>
          </cell>
        </row>
        <row r="177">
          <cell r="B177" t="str">
            <v xml:space="preserve">BBL 372 </v>
          </cell>
        </row>
        <row r="178">
          <cell r="B178" t="str">
            <v>BT 750 scivaro</v>
          </cell>
        </row>
        <row r="179">
          <cell r="B179" t="str">
            <v>С 220</v>
          </cell>
        </row>
        <row r="180">
          <cell r="B180" t="str">
            <v>С 367</v>
          </cell>
        </row>
        <row r="181">
          <cell r="B181" t="str">
            <v xml:space="preserve">С 413 </v>
          </cell>
        </row>
        <row r="182">
          <cell r="B182" t="str">
            <v>ES 223</v>
          </cell>
        </row>
        <row r="183">
          <cell r="B183" t="str">
            <v>ES 295</v>
          </cell>
        </row>
        <row r="184">
          <cell r="B184" t="str">
            <v>ES 394</v>
          </cell>
        </row>
        <row r="185">
          <cell r="B185" t="str">
            <v xml:space="preserve">ES 457 </v>
          </cell>
        </row>
        <row r="186">
          <cell r="B186" t="str">
            <v>ES 772</v>
          </cell>
        </row>
        <row r="187">
          <cell r="B187" t="str">
            <v>Ei 711 listrado S 0001 структ</v>
          </cell>
        </row>
        <row r="188">
          <cell r="B188" t="str">
            <v xml:space="preserve">FM 137 </v>
          </cell>
        </row>
        <row r="189">
          <cell r="B189" t="str">
            <v>FN 238</v>
          </cell>
        </row>
        <row r="190">
          <cell r="B190" t="str">
            <v>FN 371</v>
          </cell>
        </row>
        <row r="191">
          <cell r="B191" t="str">
            <v xml:space="preserve">FN 323 </v>
          </cell>
        </row>
        <row r="192">
          <cell r="B192" t="str">
            <v xml:space="preserve">FP 293 </v>
          </cell>
        </row>
        <row r="193">
          <cell r="B193" t="str">
            <v xml:space="preserve">FP 373 </v>
          </cell>
        </row>
        <row r="194">
          <cell r="B194" t="str">
            <v>FU 294</v>
          </cell>
        </row>
        <row r="195">
          <cell r="B195" t="str">
            <v>GT 269</v>
          </cell>
        </row>
        <row r="196">
          <cell r="B196" t="str">
            <v xml:space="preserve">H 110 s00009 </v>
          </cell>
        </row>
        <row r="197">
          <cell r="B197" t="str">
            <v>H 223</v>
          </cell>
        </row>
        <row r="198">
          <cell r="B198" t="str">
            <v>H 272</v>
          </cell>
        </row>
        <row r="199">
          <cell r="B199" t="str">
            <v xml:space="preserve">Н 317 atavio S 0007 бетон </v>
          </cell>
        </row>
        <row r="200">
          <cell r="B200" t="str">
            <v>H 437</v>
          </cell>
        </row>
        <row r="201">
          <cell r="B201" t="str">
            <v>H 572</v>
          </cell>
        </row>
        <row r="202">
          <cell r="B202" t="str">
            <v>KP 464</v>
          </cell>
        </row>
        <row r="203">
          <cell r="B203" t="str">
            <v>KP 796</v>
          </cell>
        </row>
        <row r="204">
          <cell r="B204" t="str">
            <v>KP 349 V  обем</v>
          </cell>
        </row>
        <row r="205">
          <cell r="B205" t="str">
            <v>KP 350 V объем</v>
          </cell>
        </row>
        <row r="206">
          <cell r="B206" t="str">
            <v>KP 351 V  объем</v>
          </cell>
        </row>
        <row r="207">
          <cell r="B207" t="str">
            <v>L 441 tessuto  джинс</v>
          </cell>
        </row>
        <row r="208">
          <cell r="B208" t="str">
            <v>LU 258</v>
          </cell>
        </row>
        <row r="209">
          <cell r="B209" t="str">
            <v>LU 283</v>
          </cell>
        </row>
        <row r="210">
          <cell r="B210" t="str">
            <v>LU 376</v>
          </cell>
        </row>
        <row r="211">
          <cell r="B211" t="str">
            <v>ME 478</v>
          </cell>
        </row>
        <row r="212">
          <cell r="B212" t="str">
            <v>MK 432</v>
          </cell>
        </row>
        <row r="213">
          <cell r="B213" t="str">
            <v>MS 234</v>
          </cell>
        </row>
        <row r="214">
          <cell r="B214" t="str">
            <v>Pi 773</v>
          </cell>
        </row>
        <row r="215">
          <cell r="B215" t="str">
            <v>Р 913</v>
          </cell>
        </row>
        <row r="216">
          <cell r="B216" t="str">
            <v xml:space="preserve">RE 390 </v>
          </cell>
        </row>
        <row r="217">
          <cell r="B217" t="str">
            <v>S 337</v>
          </cell>
        </row>
        <row r="218">
          <cell r="B218" t="str">
            <v>S 414</v>
          </cell>
        </row>
        <row r="219">
          <cell r="B219" t="str">
            <v xml:space="preserve">SD 926   </v>
          </cell>
        </row>
        <row r="220">
          <cell r="B220" t="str">
            <v xml:space="preserve">SL 335   </v>
          </cell>
        </row>
        <row r="221">
          <cell r="B221" t="str">
            <v xml:space="preserve">SL 384   </v>
          </cell>
        </row>
        <row r="222">
          <cell r="B222" t="str">
            <v>SL 723</v>
          </cell>
        </row>
        <row r="223">
          <cell r="B223" t="str">
            <v>ST 12</v>
          </cell>
        </row>
        <row r="224">
          <cell r="B224" t="str">
            <v>ST 21</v>
          </cell>
        </row>
        <row r="225">
          <cell r="B225" t="str">
            <v>Т 432</v>
          </cell>
        </row>
        <row r="226">
          <cell r="B226" t="str">
            <v xml:space="preserve">TV 374  </v>
          </cell>
        </row>
        <row r="227">
          <cell r="B227" t="str">
            <v xml:space="preserve">TV 784 roca </v>
          </cell>
        </row>
        <row r="228">
          <cell r="B228" t="str">
            <v>WE 439 V**</v>
          </cell>
        </row>
        <row r="229">
          <cell r="B229" t="str">
            <v>WA 447 V**</v>
          </cell>
        </row>
        <row r="230">
          <cell r="B230" t="str">
            <v>WE 716</v>
          </cell>
        </row>
        <row r="231">
          <cell r="B231" t="str">
            <v>WS 372</v>
          </cell>
        </row>
        <row r="232">
          <cell r="B232" t="str">
            <v>A 623</v>
          </cell>
        </row>
        <row r="233">
          <cell r="B233" t="str">
            <v>A 609</v>
          </cell>
        </row>
        <row r="234">
          <cell r="B234" t="str">
            <v xml:space="preserve">А 683 </v>
          </cell>
        </row>
        <row r="235">
          <cell r="B235" t="str">
            <v xml:space="preserve">А 689 </v>
          </cell>
        </row>
        <row r="236">
          <cell r="B236" t="str">
            <v xml:space="preserve">A 828 </v>
          </cell>
        </row>
        <row r="237">
          <cell r="B237" t="str">
            <v xml:space="preserve">A 920 </v>
          </cell>
        </row>
        <row r="238">
          <cell r="B238" t="str">
            <v xml:space="preserve">А 922 </v>
          </cell>
        </row>
        <row r="239">
          <cell r="B239" t="str">
            <v xml:space="preserve">A 32 </v>
          </cell>
        </row>
        <row r="240">
          <cell r="B240" t="str">
            <v>A 41</v>
          </cell>
        </row>
        <row r="241">
          <cell r="B241" t="str">
            <v>A 336</v>
          </cell>
        </row>
        <row r="242">
          <cell r="B242" t="str">
            <v>А 320</v>
          </cell>
        </row>
        <row r="243">
          <cell r="B243" t="str">
            <v>A 332</v>
          </cell>
        </row>
        <row r="244">
          <cell r="B244" t="str">
            <v>A 222</v>
          </cell>
        </row>
        <row r="245">
          <cell r="B245" t="str">
            <v>A 1</v>
          </cell>
        </row>
        <row r="246">
          <cell r="B246" t="str">
            <v xml:space="preserve">А 908Н (медь) </v>
          </cell>
        </row>
        <row r="247">
          <cell r="B247" t="str">
            <v>А 534 Н (зел/)</v>
          </cell>
        </row>
        <row r="248">
          <cell r="B248" t="str">
            <v>А 300 Н  (ваниль)</v>
          </cell>
        </row>
        <row r="249">
          <cell r="B249" t="str">
            <v xml:space="preserve">AN 654 </v>
          </cell>
        </row>
        <row r="250">
          <cell r="B250" t="str">
            <v>B 716</v>
          </cell>
        </row>
        <row r="251">
          <cell r="B251" t="str">
            <v xml:space="preserve">BT 144 </v>
          </cell>
        </row>
        <row r="252">
          <cell r="B252" t="str">
            <v>CB 237</v>
          </cell>
        </row>
        <row r="253">
          <cell r="B253" t="str">
            <v>ES 781</v>
          </cell>
        </row>
        <row r="254">
          <cell r="B254" t="str">
            <v>EG 234</v>
          </cell>
        </row>
        <row r="255">
          <cell r="B255" t="str">
            <v>FL 941W п/гл***</v>
          </cell>
        </row>
        <row r="256">
          <cell r="B256" t="str">
            <v>FL 090 B п/гл***</v>
          </cell>
        </row>
        <row r="257">
          <cell r="B257" t="str">
            <v xml:space="preserve">GN 244 </v>
          </cell>
        </row>
        <row r="258">
          <cell r="B258" t="str">
            <v>GT 612</v>
          </cell>
        </row>
        <row r="259">
          <cell r="B259" t="str">
            <v xml:space="preserve">GT 349 </v>
          </cell>
        </row>
        <row r="260">
          <cell r="B260" t="str">
            <v>GT 463</v>
          </cell>
        </row>
        <row r="261">
          <cell r="B261" t="str">
            <v>GR 061**</v>
          </cell>
        </row>
        <row r="262">
          <cell r="B262" t="str">
            <v xml:space="preserve">H 317 </v>
          </cell>
        </row>
        <row r="263">
          <cell r="B263" t="str">
            <v xml:space="preserve">H 641 </v>
          </cell>
        </row>
        <row r="264">
          <cell r="B264" t="str">
            <v xml:space="preserve">LI 211** </v>
          </cell>
        </row>
        <row r="265">
          <cell r="B265" t="str">
            <v xml:space="preserve">LI 212** </v>
          </cell>
        </row>
        <row r="266">
          <cell r="B266" t="str">
            <v xml:space="preserve">L245 </v>
          </cell>
        </row>
        <row r="267">
          <cell r="B267" t="str">
            <v xml:space="preserve">L 441 </v>
          </cell>
        </row>
        <row r="268">
          <cell r="B268" t="str">
            <v xml:space="preserve">MA 603 </v>
          </cell>
        </row>
        <row r="269">
          <cell r="B269" t="str">
            <v xml:space="preserve">МК 214 </v>
          </cell>
        </row>
        <row r="270">
          <cell r="B270" t="str">
            <v xml:space="preserve">МК 171 </v>
          </cell>
        </row>
        <row r="271">
          <cell r="B271" t="str">
            <v xml:space="preserve">МК 194 </v>
          </cell>
        </row>
        <row r="272">
          <cell r="B272" t="str">
            <v xml:space="preserve">NU 795 </v>
          </cell>
        </row>
        <row r="273">
          <cell r="B273" t="str">
            <v>OL 373</v>
          </cell>
        </row>
        <row r="274">
          <cell r="B274" t="str">
            <v>PAL 343</v>
          </cell>
        </row>
        <row r="275">
          <cell r="B275" t="str">
            <v xml:space="preserve">SL 225 </v>
          </cell>
        </row>
        <row r="276">
          <cell r="B276" t="str">
            <v>ST 451</v>
          </cell>
        </row>
        <row r="277">
          <cell r="B277" t="str">
            <v xml:space="preserve">TN 543 </v>
          </cell>
        </row>
        <row r="278">
          <cell r="B278" t="str">
            <v xml:space="preserve">TN 575 </v>
          </cell>
        </row>
        <row r="279">
          <cell r="B279" t="str">
            <v xml:space="preserve">TN 760 </v>
          </cell>
        </row>
        <row r="280">
          <cell r="B280" t="str">
            <v xml:space="preserve">TN 818 </v>
          </cell>
        </row>
        <row r="281">
          <cell r="B281" t="str">
            <v xml:space="preserve">TN 866 </v>
          </cell>
        </row>
        <row r="282">
          <cell r="B282" t="str">
            <v xml:space="preserve">TN 966 </v>
          </cell>
        </row>
        <row r="283">
          <cell r="B283" t="str">
            <v xml:space="preserve">VI 074** </v>
          </cell>
        </row>
        <row r="284">
          <cell r="B284" t="str">
            <v>ZO 173</v>
          </cell>
        </row>
        <row r="285">
          <cell r="B285" t="str">
            <v>ZO 715</v>
          </cell>
        </row>
        <row r="286">
          <cell r="B286" t="str">
            <v xml:space="preserve">WE 138 </v>
          </cell>
        </row>
        <row r="287">
          <cell r="B287" t="str">
            <v>WE 716</v>
          </cell>
        </row>
        <row r="288">
          <cell r="B288" t="str">
            <v xml:space="preserve">D2009BU Fb </v>
          </cell>
        </row>
        <row r="289">
          <cell r="B289" t="str">
            <v xml:space="preserve">D2011OC Fb </v>
          </cell>
        </row>
        <row r="290">
          <cell r="B290" t="str">
            <v>DS 862</v>
          </cell>
        </row>
        <row r="291">
          <cell r="B291" t="str">
            <v xml:space="preserve">DEH 045 Pe </v>
          </cell>
        </row>
        <row r="292">
          <cell r="B292" t="str">
            <v xml:space="preserve">DFL 030 </v>
          </cell>
        </row>
        <row r="293">
          <cell r="B293" t="str">
            <v xml:space="preserve">DRO 052 </v>
          </cell>
        </row>
        <row r="294">
          <cell r="B294" t="str">
            <v xml:space="preserve">FI 420 </v>
          </cell>
        </row>
        <row r="295">
          <cell r="B295" t="str">
            <v>KN 403</v>
          </cell>
        </row>
        <row r="296">
          <cell r="B296" t="str">
            <v>OLIVEH Fb</v>
          </cell>
        </row>
        <row r="297">
          <cell r="B297" t="str">
            <v xml:space="preserve">PAL 187 Pof </v>
          </cell>
        </row>
        <row r="298">
          <cell r="B298" t="str">
            <v xml:space="preserve">SCHOKOH Fb </v>
          </cell>
        </row>
        <row r="299">
          <cell r="B299" t="str">
            <v>SP 312</v>
          </cell>
        </row>
        <row r="300">
          <cell r="B300" t="str">
            <v>Ti 121</v>
          </cell>
        </row>
        <row r="301">
          <cell r="B301" t="str">
            <v>Ti 212</v>
          </cell>
        </row>
        <row r="302">
          <cell r="B302" t="str">
            <v>Ti 722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тор "/>
      <sheetName val="считалка"/>
      <sheetName val="Спецификация"/>
      <sheetName val="Бланк заказа и контакты"/>
      <sheetName val="прайс"/>
      <sheetName val="складская программа"/>
      <sheetName val="Скидки"/>
    </sheetNames>
    <sheetDataSet>
      <sheetData sheetId="0" refreshError="1">
        <row r="14">
          <cell r="C14" t="str">
            <v>+</v>
          </cell>
          <cell r="I14">
            <v>1</v>
          </cell>
          <cell r="K14" t="str">
            <v>+</v>
          </cell>
          <cell r="M14">
            <v>2</v>
          </cell>
          <cell r="R14">
            <v>2</v>
          </cell>
        </row>
        <row r="15">
          <cell r="E15">
            <v>1</v>
          </cell>
          <cell r="I15">
            <v>2</v>
          </cell>
          <cell r="M15">
            <v>2</v>
          </cell>
          <cell r="R15">
            <v>3</v>
          </cell>
          <cell r="S15" t="str">
            <v xml:space="preserve">замер </v>
          </cell>
        </row>
        <row r="16">
          <cell r="S16" t="str">
            <v>доставка до ТК</v>
          </cell>
        </row>
        <row r="17">
          <cell r="S17" t="str">
            <v>доставка по Москве</v>
          </cell>
        </row>
        <row r="18">
          <cell r="S18" t="str">
            <v>расстояние от МКАД (км)</v>
          </cell>
        </row>
        <row r="19">
          <cell r="S19" t="str">
            <v xml:space="preserve">подъем на лифте </v>
          </cell>
        </row>
        <row r="20">
          <cell r="S20" t="str">
            <v xml:space="preserve">монтаж </v>
          </cell>
        </row>
        <row r="23">
          <cell r="B23" t="str">
            <v>h=38</v>
          </cell>
        </row>
        <row r="25">
          <cell r="B25" t="str">
            <v xml:space="preserve">столешница 1 </v>
          </cell>
          <cell r="F25">
            <v>600</v>
          </cell>
          <cell r="M25" t="str">
            <v>до 640</v>
          </cell>
        </row>
        <row r="26">
          <cell r="B26" t="str">
            <v>столешница 2</v>
          </cell>
          <cell r="M26" t="str">
            <v>от 640 до 1280</v>
          </cell>
        </row>
        <row r="29">
          <cell r="B29" t="str">
            <v xml:space="preserve">столешница 3 </v>
          </cell>
        </row>
        <row r="30">
          <cell r="B30" t="str">
            <v xml:space="preserve">столешница 4 </v>
          </cell>
        </row>
        <row r="32">
          <cell r="B32" t="str">
            <v xml:space="preserve">столешница 5 </v>
          </cell>
        </row>
        <row r="33">
          <cell r="I33" t="str">
            <v xml:space="preserve">мойка накладная </v>
          </cell>
        </row>
        <row r="34">
          <cell r="I34" t="str">
            <v>мойка с подклейкой со стоимостью выреза</v>
          </cell>
        </row>
        <row r="35">
          <cell r="E35">
            <v>1</v>
          </cell>
          <cell r="I35" t="str">
            <v xml:space="preserve">подклейка мойки заказчика </v>
          </cell>
        </row>
        <row r="36">
          <cell r="E36">
            <v>1</v>
          </cell>
        </row>
        <row r="38">
          <cell r="E38">
            <v>0</v>
          </cell>
          <cell r="I38" t="str">
            <v xml:space="preserve">Вырез прямоугольный </v>
          </cell>
        </row>
        <row r="40">
          <cell r="I40" t="str">
            <v xml:space="preserve">Вырез криволинейный </v>
          </cell>
        </row>
        <row r="41">
          <cell r="B41" t="str">
            <v xml:space="preserve">силикон (шт) </v>
          </cell>
          <cell r="E41">
            <v>1</v>
          </cell>
          <cell r="I41" t="str">
            <v xml:space="preserve">Вырез под смеситель  </v>
          </cell>
        </row>
        <row r="42">
          <cell r="B42" t="str">
            <v xml:space="preserve">еврозапил (шт) </v>
          </cell>
        </row>
        <row r="43">
          <cell r="B43" t="str">
            <v>алюминиевая планка (шт) ТОЛЬКО ДЛЯ ПОСТФОРМИНГА</v>
          </cell>
        </row>
        <row r="44">
          <cell r="B44" t="str">
            <v>набор для монтажа варочной панели</v>
          </cell>
          <cell r="E44">
            <v>1</v>
          </cell>
        </row>
      </sheetData>
      <sheetData sheetId="1" refreshError="1"/>
      <sheetData sheetId="2" refreshError="1">
        <row r="8">
          <cell r="B8" t="str">
            <v/>
          </cell>
        </row>
        <row r="11">
          <cell r="C11" t="str">
            <v/>
          </cell>
          <cell r="D11" t="str">
            <v>с рр кантом</v>
          </cell>
          <cell r="F11" t="str">
            <v/>
          </cell>
          <cell r="H11" t="str">
            <v/>
          </cell>
        </row>
        <row r="12">
          <cell r="D12" t="str">
            <v xml:space="preserve">ME 478 feinschiff ,матовый , РР кант в цвет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yadi.sk/i/VEMVhQDvWVuh3Q" TargetMode="External"/><Relationship Id="rId18" Type="http://schemas.openxmlformats.org/officeDocument/2006/relationships/hyperlink" Target="https://yadi.sk/i/RKT9B2-Un2IvNg" TargetMode="External"/><Relationship Id="rId26" Type="http://schemas.openxmlformats.org/officeDocument/2006/relationships/hyperlink" Target="https://disk.yandex.ru/i/ZRYV18FctnV6ig" TargetMode="External"/><Relationship Id="rId39" Type="http://schemas.openxmlformats.org/officeDocument/2006/relationships/hyperlink" Target="https://yadi.sk/i/q62o8ZwR-ZVTzg" TargetMode="External"/><Relationship Id="rId3" Type="http://schemas.openxmlformats.org/officeDocument/2006/relationships/hyperlink" Target="https://yadi.sk/i/UzkNu0bBUmI7sw" TargetMode="External"/><Relationship Id="rId21" Type="http://schemas.openxmlformats.org/officeDocument/2006/relationships/hyperlink" Target="https://yadi.sk/i/bTqOFxbks4QUWQ" TargetMode="External"/><Relationship Id="rId34" Type="http://schemas.openxmlformats.org/officeDocument/2006/relationships/hyperlink" Target="https://yadi.sk/i/ZV7x-jf6tdctKw" TargetMode="External"/><Relationship Id="rId42" Type="http://schemas.openxmlformats.org/officeDocument/2006/relationships/hyperlink" Target="https://disk.yandex.ru/i/bU3w1Zx-jrfSig" TargetMode="External"/><Relationship Id="rId47" Type="http://schemas.openxmlformats.org/officeDocument/2006/relationships/hyperlink" Target="https://disk.yandex.ru/i/NhgOYmBmKSdeFg" TargetMode="External"/><Relationship Id="rId50" Type="http://schemas.openxmlformats.org/officeDocument/2006/relationships/hyperlink" Target="https://disk.yandex.ru/i/STcGIaL6SYcAjg" TargetMode="External"/><Relationship Id="rId7" Type="http://schemas.openxmlformats.org/officeDocument/2006/relationships/hyperlink" Target="https://yadi.sk/i/9nmh6UyNpvmGlw" TargetMode="External"/><Relationship Id="rId12" Type="http://schemas.openxmlformats.org/officeDocument/2006/relationships/hyperlink" Target="https://yadi.sk/i/4E_z_fF2wSS8NQ" TargetMode="External"/><Relationship Id="rId17" Type="http://schemas.openxmlformats.org/officeDocument/2006/relationships/hyperlink" Target="https://yadi.sk/i/wpKsGCQKStDFeg" TargetMode="External"/><Relationship Id="rId25" Type="http://schemas.openxmlformats.org/officeDocument/2006/relationships/hyperlink" Target="https://yadi.sk/i/Umbf-8q44j-Iqg" TargetMode="External"/><Relationship Id="rId33" Type="http://schemas.openxmlformats.org/officeDocument/2006/relationships/hyperlink" Target="https://yadi.sk/i/CYp9fFoytc6jTg" TargetMode="External"/><Relationship Id="rId38" Type="http://schemas.openxmlformats.org/officeDocument/2006/relationships/hyperlink" Target="https://yadi.sk/i/ReRyaZF6-WvNag" TargetMode="External"/><Relationship Id="rId46" Type="http://schemas.openxmlformats.org/officeDocument/2006/relationships/hyperlink" Target="https://disk.yandex.ru/i/WDXgWrZIT7BLAA" TargetMode="External"/><Relationship Id="rId2" Type="http://schemas.openxmlformats.org/officeDocument/2006/relationships/hyperlink" Target="https://yadi.sk/i/ReRyaZF6-WvNag" TargetMode="External"/><Relationship Id="rId16" Type="http://schemas.openxmlformats.org/officeDocument/2006/relationships/hyperlink" Target="https://yadi.sk/i/GiAikbo4DoNj7g" TargetMode="External"/><Relationship Id="rId20" Type="http://schemas.openxmlformats.org/officeDocument/2006/relationships/hyperlink" Target="https://yadi.sk/i/zHGLo6_zyECtAg" TargetMode="External"/><Relationship Id="rId29" Type="http://schemas.openxmlformats.org/officeDocument/2006/relationships/hyperlink" Target="https://yadi.sk/i/W_qawFG1EKqOlg%20OD4225%20OV" TargetMode="External"/><Relationship Id="rId41" Type="http://schemas.openxmlformats.org/officeDocument/2006/relationships/hyperlink" Target="https://disk.yandex.ru/i/tFcHDMHgE94-7w" TargetMode="External"/><Relationship Id="rId1" Type="http://schemas.openxmlformats.org/officeDocument/2006/relationships/hyperlink" Target="https://yadi.sk/i/JsjbeqV_t0Cd8Q" TargetMode="External"/><Relationship Id="rId6" Type="http://schemas.openxmlformats.org/officeDocument/2006/relationships/hyperlink" Target="https://yadi.sk/i/pFZgddvlns386g" TargetMode="External"/><Relationship Id="rId11" Type="http://schemas.openxmlformats.org/officeDocument/2006/relationships/hyperlink" Target="https://disk.yandex.ru/i/Oh4Q9dBPbxqEzw" TargetMode="External"/><Relationship Id="rId24" Type="http://schemas.openxmlformats.org/officeDocument/2006/relationships/hyperlink" Target="https://yadi.sk/i/8i1-RLFAz4QWfw" TargetMode="External"/><Relationship Id="rId32" Type="http://schemas.openxmlformats.org/officeDocument/2006/relationships/hyperlink" Target="https://yadi.sk/i/WDXgWrZIT7BLAA" TargetMode="External"/><Relationship Id="rId37" Type="http://schemas.openxmlformats.org/officeDocument/2006/relationships/hyperlink" Target="https://disk.yandex.ru/i/6svo5A_Z_oUzog" TargetMode="External"/><Relationship Id="rId40" Type="http://schemas.openxmlformats.org/officeDocument/2006/relationships/hyperlink" Target="https://yadi.sk/i/Xwm2lRHg9TkoNQ" TargetMode="External"/><Relationship Id="rId45" Type="http://schemas.openxmlformats.org/officeDocument/2006/relationships/hyperlink" Target="https://disk.yandex.ru/i/STcGIaL6SYcAjg" TargetMode="External"/><Relationship Id="rId5" Type="http://schemas.openxmlformats.org/officeDocument/2006/relationships/hyperlink" Target="https://yadi.sk/i/PTblRPZhTprwDA" TargetMode="External"/><Relationship Id="rId15" Type="http://schemas.openxmlformats.org/officeDocument/2006/relationships/hyperlink" Target="https://yadi.sk/i/5uvu5XeYGHJseA" TargetMode="External"/><Relationship Id="rId23" Type="http://schemas.openxmlformats.org/officeDocument/2006/relationships/hyperlink" Target="https://yadi.sk/i/AUJzzwft7raZtQ" TargetMode="External"/><Relationship Id="rId28" Type="http://schemas.openxmlformats.org/officeDocument/2006/relationships/hyperlink" Target="https://yadi.sk/i/VdOgd33PwjETng" TargetMode="External"/><Relationship Id="rId36" Type="http://schemas.openxmlformats.org/officeDocument/2006/relationships/hyperlink" Target="https://disk.yandex.ru/i/o7pE8HSL-FpYKQ" TargetMode="External"/><Relationship Id="rId49" Type="http://schemas.openxmlformats.org/officeDocument/2006/relationships/hyperlink" Target="https://disk.yandex.ru/i/HTqtOKLq2UHOoA" TargetMode="External"/><Relationship Id="rId10" Type="http://schemas.openxmlformats.org/officeDocument/2006/relationships/hyperlink" Target="https://disk.yandex.ru/i/DwoHphZ6_seonA" TargetMode="External"/><Relationship Id="rId19" Type="http://schemas.openxmlformats.org/officeDocument/2006/relationships/hyperlink" Target="https://yadi.sk/i/qaq6Um0FS36KHg" TargetMode="External"/><Relationship Id="rId31" Type="http://schemas.openxmlformats.org/officeDocument/2006/relationships/hyperlink" Target="https://yadi.sk/i/u-w90ycRtbfcpg" TargetMode="External"/><Relationship Id="rId44" Type="http://schemas.openxmlformats.org/officeDocument/2006/relationships/hyperlink" Target="https://disk.yandex.ru/i/SYhrIRgsEdAkgw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https://yadi.sk/i/fih6CVQky9o4nw" TargetMode="External"/><Relationship Id="rId9" Type="http://schemas.openxmlformats.org/officeDocument/2006/relationships/hyperlink" Target="https://yadi.sk/i/alAmFyr4ZQ8JiA" TargetMode="External"/><Relationship Id="rId14" Type="http://schemas.openxmlformats.org/officeDocument/2006/relationships/hyperlink" Target="https://yadi.sk/i/5uvu5XeYGHJseA" TargetMode="External"/><Relationship Id="rId22" Type="http://schemas.openxmlformats.org/officeDocument/2006/relationships/hyperlink" Target="https://yadi.sk/i/FEhOZ3uHxR3xqA" TargetMode="External"/><Relationship Id="rId27" Type="http://schemas.openxmlformats.org/officeDocument/2006/relationships/hyperlink" Target="https://yadi.sk/i/gcQVEtIKNJcDVw" TargetMode="External"/><Relationship Id="rId30" Type="http://schemas.openxmlformats.org/officeDocument/2006/relationships/hyperlink" Target="https://yadi.sk/i/GSNQrV0pYxFOVA%20OD%201055%20SA" TargetMode="External"/><Relationship Id="rId35" Type="http://schemas.openxmlformats.org/officeDocument/2006/relationships/hyperlink" Target="https://yadi.sk/i/qMTxYoo-w6IKNg" TargetMode="External"/><Relationship Id="rId43" Type="http://schemas.openxmlformats.org/officeDocument/2006/relationships/hyperlink" Target="https://disk.yandex.ru/i/7erc3-fIKCm8Ng" TargetMode="External"/><Relationship Id="rId48" Type="http://schemas.openxmlformats.org/officeDocument/2006/relationships/hyperlink" Target="https://disk.yandex.ru/i/QHF8i4bglRKuYg" TargetMode="External"/><Relationship Id="rId8" Type="http://schemas.openxmlformats.org/officeDocument/2006/relationships/hyperlink" Target="https://yadi.sk/i/9nmh6UyNpvmGlw" TargetMode="External"/><Relationship Id="rId5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yadi.sk/d/G4BF2z-xpV3j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 tint="0.14999847407452621"/>
    <pageSetUpPr fitToPage="1"/>
  </sheetPr>
  <dimension ref="A1:IU75"/>
  <sheetViews>
    <sheetView tabSelected="1" view="pageBreakPreview" zoomScale="80" zoomScaleNormal="60" zoomScaleSheetLayoutView="80" workbookViewId="0">
      <selection activeCell="C55" sqref="C55"/>
    </sheetView>
  </sheetViews>
  <sheetFormatPr defaultRowHeight="27" customHeight="1"/>
  <cols>
    <col min="1" max="1" width="4.42578125" customWidth="1"/>
    <col min="2" max="2" width="8.42578125" customWidth="1"/>
    <col min="3" max="3" width="35.140625" customWidth="1"/>
    <col min="4" max="4" width="36.28515625" customWidth="1"/>
    <col min="5" max="5" width="27.42578125" customWidth="1"/>
    <col min="6" max="6" width="13" customWidth="1"/>
    <col min="7" max="7" width="16.42578125" customWidth="1"/>
    <col min="8" max="8" width="13.5703125" customWidth="1"/>
    <col min="9" max="9" width="14.85546875" customWidth="1"/>
    <col min="10" max="10" width="17.28515625" customWidth="1"/>
    <col min="11" max="11" width="17.7109375" customWidth="1"/>
    <col min="12" max="12" width="55.85546875" customWidth="1"/>
    <col min="13" max="13" width="24" customWidth="1"/>
  </cols>
  <sheetData>
    <row r="1" spans="2:255" ht="27" customHeight="1">
      <c r="B1" s="502" t="s">
        <v>591</v>
      </c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2:255" ht="48" customHeight="1"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</row>
    <row r="3" spans="2:255" ht="39" customHeight="1">
      <c r="B3" s="331"/>
      <c r="C3" s="503"/>
      <c r="D3" s="503"/>
      <c r="E3" s="503"/>
      <c r="F3" s="504"/>
      <c r="G3" s="504"/>
      <c r="H3" s="504"/>
      <c r="I3" s="504"/>
      <c r="J3" s="504"/>
      <c r="K3" s="504"/>
      <c r="L3" s="504"/>
    </row>
    <row r="4" spans="2:255" ht="39" customHeight="1">
      <c r="B4" s="506" t="s">
        <v>110</v>
      </c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</row>
    <row r="5" spans="2:255" ht="65.25" customHeight="1" thickBot="1">
      <c r="B5" s="505" t="s">
        <v>533</v>
      </c>
      <c r="C5" s="505"/>
      <c r="D5" s="505"/>
      <c r="E5" s="505"/>
      <c r="F5" s="505"/>
      <c r="G5" s="505"/>
      <c r="H5" s="505"/>
      <c r="I5" s="505"/>
      <c r="J5" s="505"/>
      <c r="K5" s="505"/>
      <c r="L5" s="505"/>
    </row>
    <row r="6" spans="2:255" s="332" customFormat="1" ht="101.25" customHeight="1" thickBot="1">
      <c r="B6" s="420" t="s">
        <v>15</v>
      </c>
      <c r="C6" s="424" t="s">
        <v>3</v>
      </c>
      <c r="D6" s="425" t="s">
        <v>80</v>
      </c>
      <c r="E6" s="425" t="s">
        <v>81</v>
      </c>
      <c r="F6" s="425" t="s">
        <v>72</v>
      </c>
      <c r="G6" s="426" t="s">
        <v>501</v>
      </c>
      <c r="H6" s="426" t="s">
        <v>502</v>
      </c>
      <c r="I6" s="427" t="s">
        <v>73</v>
      </c>
      <c r="J6" s="428" t="s">
        <v>82</v>
      </c>
      <c r="K6" s="428" t="s">
        <v>83</v>
      </c>
      <c r="L6" s="429" t="s">
        <v>74</v>
      </c>
      <c r="M6" s="430" t="s">
        <v>503</v>
      </c>
    </row>
    <row r="7" spans="2:255" ht="13.5" customHeight="1">
      <c r="B7" s="518" t="s">
        <v>580</v>
      </c>
      <c r="C7" s="486" t="s">
        <v>566</v>
      </c>
      <c r="D7" s="710" t="s">
        <v>527</v>
      </c>
      <c r="E7" s="472" t="s">
        <v>507</v>
      </c>
      <c r="F7" s="473">
        <v>1</v>
      </c>
      <c r="G7" s="385" t="s">
        <v>216</v>
      </c>
      <c r="H7" s="385" t="s">
        <v>132</v>
      </c>
      <c r="I7" s="385" t="s">
        <v>132</v>
      </c>
      <c r="J7" s="403" t="s">
        <v>574</v>
      </c>
      <c r="K7" s="475" t="s">
        <v>132</v>
      </c>
      <c r="L7" s="473" t="s">
        <v>90</v>
      </c>
      <c r="M7" s="478" t="s">
        <v>62</v>
      </c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3"/>
      <c r="AQ7" s="333"/>
      <c r="AR7" s="333"/>
      <c r="AS7" s="333"/>
      <c r="AT7" s="333"/>
      <c r="AU7" s="333"/>
      <c r="AV7" s="333"/>
      <c r="AW7" s="333"/>
      <c r="AX7" s="333"/>
      <c r="AY7" s="333"/>
      <c r="AZ7" s="333"/>
      <c r="BA7" s="333"/>
      <c r="BB7" s="333"/>
      <c r="BC7" s="333"/>
      <c r="BD7" s="333"/>
      <c r="BE7" s="333"/>
      <c r="BF7" s="333"/>
      <c r="BG7" s="333"/>
      <c r="BH7" s="333"/>
      <c r="BI7" s="333"/>
      <c r="BJ7" s="333"/>
      <c r="BK7" s="333"/>
      <c r="BL7" s="333"/>
      <c r="BM7" s="333"/>
      <c r="BN7" s="333"/>
      <c r="BO7" s="333"/>
      <c r="BP7" s="333"/>
      <c r="BQ7" s="333"/>
      <c r="BR7" s="333"/>
      <c r="BS7" s="333"/>
      <c r="BT7" s="333"/>
      <c r="BU7" s="333"/>
      <c r="BV7" s="333"/>
      <c r="BW7" s="333"/>
      <c r="BX7" s="333"/>
      <c r="BY7" s="333"/>
      <c r="BZ7" s="333"/>
      <c r="CA7" s="333"/>
      <c r="CB7" s="333"/>
      <c r="CC7" s="333"/>
      <c r="CD7" s="333"/>
      <c r="CE7" s="333"/>
      <c r="CF7" s="333"/>
      <c r="CG7" s="333"/>
      <c r="CH7" s="333"/>
      <c r="CI7" s="333"/>
      <c r="CJ7" s="333"/>
      <c r="CK7" s="333"/>
      <c r="CL7" s="333"/>
      <c r="CM7" s="333"/>
      <c r="CN7" s="333"/>
      <c r="CO7" s="333"/>
      <c r="CP7" s="333"/>
      <c r="CQ7" s="333"/>
      <c r="CR7" s="333"/>
      <c r="CS7" s="333"/>
      <c r="CT7" s="333"/>
      <c r="CU7" s="333"/>
      <c r="CV7" s="333"/>
      <c r="CW7" s="333"/>
      <c r="CX7" s="333"/>
      <c r="CY7" s="333"/>
      <c r="CZ7" s="333"/>
      <c r="DA7" s="333"/>
      <c r="DB7" s="333"/>
      <c r="DC7" s="333"/>
      <c r="DD7" s="333"/>
      <c r="DE7" s="333"/>
      <c r="DF7" s="333"/>
      <c r="DG7" s="333"/>
      <c r="DH7" s="333"/>
      <c r="DI7" s="333"/>
      <c r="DJ7" s="333"/>
      <c r="DK7" s="333"/>
      <c r="DL7" s="333"/>
      <c r="DM7" s="333"/>
      <c r="DN7" s="333"/>
      <c r="DO7" s="333"/>
      <c r="DP7" s="333"/>
      <c r="DQ7" s="333"/>
      <c r="DR7" s="333"/>
      <c r="DS7" s="333"/>
      <c r="DT7" s="333"/>
      <c r="DU7" s="333"/>
      <c r="DV7" s="333"/>
      <c r="DW7" s="333"/>
      <c r="DX7" s="333"/>
      <c r="DY7" s="333"/>
      <c r="DZ7" s="333"/>
      <c r="EA7" s="333"/>
      <c r="EB7" s="333"/>
      <c r="EC7" s="333"/>
      <c r="ED7" s="333"/>
      <c r="EE7" s="333"/>
      <c r="EF7" s="333"/>
      <c r="EG7" s="333"/>
      <c r="EH7" s="333"/>
      <c r="EI7" s="333"/>
      <c r="EJ7" s="333"/>
      <c r="EK7" s="333"/>
      <c r="EL7" s="333"/>
      <c r="EM7" s="333"/>
      <c r="EN7" s="333"/>
      <c r="EO7" s="333"/>
      <c r="EP7" s="333"/>
      <c r="EQ7" s="333"/>
      <c r="ER7" s="333"/>
      <c r="ES7" s="333"/>
      <c r="ET7" s="333"/>
      <c r="EU7" s="333"/>
      <c r="EV7" s="333"/>
      <c r="EW7" s="333"/>
      <c r="EX7" s="333"/>
      <c r="EY7" s="333"/>
      <c r="EZ7" s="333"/>
      <c r="FA7" s="333"/>
      <c r="FB7" s="333"/>
      <c r="FC7" s="333"/>
      <c r="FD7" s="333"/>
      <c r="FE7" s="333"/>
      <c r="FF7" s="333"/>
      <c r="FG7" s="333"/>
      <c r="FH7" s="333"/>
      <c r="FI7" s="333"/>
      <c r="FJ7" s="333"/>
      <c r="FK7" s="333"/>
      <c r="FL7" s="333"/>
      <c r="FM7" s="333"/>
      <c r="FN7" s="333"/>
      <c r="FO7" s="333"/>
      <c r="FP7" s="333"/>
      <c r="FQ7" s="333"/>
      <c r="FR7" s="333"/>
      <c r="FS7" s="333"/>
      <c r="FT7" s="333"/>
      <c r="FU7" s="333"/>
      <c r="FV7" s="333"/>
      <c r="FW7" s="333"/>
      <c r="FX7" s="333"/>
      <c r="FY7" s="333"/>
      <c r="FZ7" s="333"/>
      <c r="GA7" s="333"/>
      <c r="GB7" s="333"/>
      <c r="GC7" s="333"/>
      <c r="GD7" s="333"/>
      <c r="GE7" s="333"/>
      <c r="GF7" s="333"/>
      <c r="GG7" s="333"/>
      <c r="GH7" s="333"/>
      <c r="GI7" s="333"/>
      <c r="GJ7" s="333"/>
      <c r="GK7" s="333"/>
      <c r="GL7" s="333"/>
      <c r="GM7" s="333"/>
      <c r="GN7" s="333"/>
      <c r="GO7" s="333"/>
      <c r="GP7" s="333"/>
      <c r="GQ7" s="333"/>
      <c r="GR7" s="333"/>
      <c r="GS7" s="333"/>
      <c r="GT7" s="333"/>
      <c r="GU7" s="333"/>
      <c r="GV7" s="333"/>
      <c r="GW7" s="333"/>
      <c r="GX7" s="333"/>
      <c r="GY7" s="333"/>
      <c r="GZ7" s="333"/>
      <c r="HA7" s="333"/>
      <c r="HB7" s="333"/>
      <c r="HC7" s="333"/>
      <c r="HD7" s="333"/>
      <c r="HE7" s="333"/>
      <c r="HF7" s="333"/>
      <c r="HG7" s="333"/>
      <c r="HH7" s="333"/>
      <c r="HI7" s="333"/>
      <c r="HJ7" s="333"/>
      <c r="HK7" s="333"/>
      <c r="HL7" s="333"/>
      <c r="HM7" s="333"/>
      <c r="HN7" s="333"/>
      <c r="HO7" s="333"/>
      <c r="HP7" s="333"/>
      <c r="HQ7" s="333"/>
      <c r="HR7" s="333"/>
      <c r="HS7" s="333"/>
      <c r="HT7" s="333"/>
      <c r="HU7" s="333"/>
      <c r="HV7" s="333"/>
      <c r="HW7" s="333"/>
      <c r="HX7" s="333"/>
      <c r="HY7" s="333"/>
      <c r="HZ7" s="333"/>
      <c r="IA7" s="333"/>
      <c r="IB7" s="333"/>
      <c r="IC7" s="333"/>
      <c r="ID7" s="333"/>
      <c r="IE7" s="333"/>
      <c r="IF7" s="333"/>
      <c r="IG7" s="333"/>
      <c r="IH7" s="333"/>
      <c r="II7" s="333"/>
      <c r="IJ7" s="333"/>
      <c r="IK7" s="333"/>
      <c r="IL7" s="333"/>
      <c r="IM7" s="333"/>
      <c r="IN7" s="333"/>
      <c r="IO7" s="333"/>
      <c r="IP7" s="333"/>
      <c r="IQ7" s="333"/>
      <c r="IR7" s="333"/>
      <c r="IS7" s="333"/>
      <c r="IT7" s="333"/>
      <c r="IU7" s="333"/>
    </row>
    <row r="8" spans="2:255" ht="13.5" customHeight="1">
      <c r="B8" s="519"/>
      <c r="C8" s="471" t="s">
        <v>567</v>
      </c>
      <c r="D8" s="711" t="s">
        <v>510</v>
      </c>
      <c r="E8" s="474" t="s">
        <v>507</v>
      </c>
      <c r="F8" s="149">
        <v>0</v>
      </c>
      <c r="G8" s="369" t="s">
        <v>216</v>
      </c>
      <c r="H8" s="369" t="s">
        <v>132</v>
      </c>
      <c r="I8" s="369" t="s">
        <v>132</v>
      </c>
      <c r="J8" s="476" t="s">
        <v>574</v>
      </c>
      <c r="K8" s="477" t="s">
        <v>132</v>
      </c>
      <c r="L8" s="149" t="s">
        <v>90</v>
      </c>
      <c r="M8" s="479" t="s">
        <v>170</v>
      </c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33"/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3"/>
      <c r="BF8" s="333"/>
      <c r="BG8" s="333"/>
      <c r="BH8" s="333"/>
      <c r="BI8" s="333"/>
      <c r="BJ8" s="333"/>
      <c r="BK8" s="333"/>
      <c r="BL8" s="333"/>
      <c r="BM8" s="333"/>
      <c r="BN8" s="333"/>
      <c r="BO8" s="333"/>
      <c r="BP8" s="333"/>
      <c r="BQ8" s="333"/>
      <c r="BR8" s="333"/>
      <c r="BS8" s="333"/>
      <c r="BT8" s="333"/>
      <c r="BU8" s="333"/>
      <c r="BV8" s="333"/>
      <c r="BW8" s="333"/>
      <c r="BX8" s="333"/>
      <c r="BY8" s="333"/>
      <c r="BZ8" s="333"/>
      <c r="CA8" s="333"/>
      <c r="CB8" s="333"/>
      <c r="CC8" s="333"/>
      <c r="CD8" s="333"/>
      <c r="CE8" s="333"/>
      <c r="CF8" s="333"/>
      <c r="CG8" s="333"/>
      <c r="CH8" s="333"/>
      <c r="CI8" s="333"/>
      <c r="CJ8" s="333"/>
      <c r="CK8" s="333"/>
      <c r="CL8" s="333"/>
      <c r="CM8" s="333"/>
      <c r="CN8" s="333"/>
      <c r="CO8" s="333"/>
      <c r="CP8" s="333"/>
      <c r="CQ8" s="333"/>
      <c r="CR8" s="333"/>
      <c r="CS8" s="333"/>
      <c r="CT8" s="333"/>
      <c r="CU8" s="333"/>
      <c r="CV8" s="333"/>
      <c r="CW8" s="333"/>
      <c r="CX8" s="333"/>
      <c r="CY8" s="333"/>
      <c r="CZ8" s="333"/>
      <c r="DA8" s="333"/>
      <c r="DB8" s="333"/>
      <c r="DC8" s="333"/>
      <c r="DD8" s="333"/>
      <c r="DE8" s="333"/>
      <c r="DF8" s="333"/>
      <c r="DG8" s="333"/>
      <c r="DH8" s="333"/>
      <c r="DI8" s="333"/>
      <c r="DJ8" s="333"/>
      <c r="DK8" s="333"/>
      <c r="DL8" s="333"/>
      <c r="DM8" s="333"/>
      <c r="DN8" s="333"/>
      <c r="DO8" s="333"/>
      <c r="DP8" s="333"/>
      <c r="DQ8" s="333"/>
      <c r="DR8" s="333"/>
      <c r="DS8" s="333"/>
      <c r="DT8" s="333"/>
      <c r="DU8" s="333"/>
      <c r="DV8" s="333"/>
      <c r="DW8" s="333"/>
      <c r="DX8" s="333"/>
      <c r="DY8" s="333"/>
      <c r="DZ8" s="333"/>
      <c r="EA8" s="333"/>
      <c r="EB8" s="333"/>
      <c r="EC8" s="333"/>
      <c r="ED8" s="333"/>
      <c r="EE8" s="333"/>
      <c r="EF8" s="333"/>
      <c r="EG8" s="333"/>
      <c r="EH8" s="333"/>
      <c r="EI8" s="333"/>
      <c r="EJ8" s="333"/>
      <c r="EK8" s="333"/>
      <c r="EL8" s="333"/>
      <c r="EM8" s="333"/>
      <c r="EN8" s="333"/>
      <c r="EO8" s="333"/>
      <c r="EP8" s="333"/>
      <c r="EQ8" s="333"/>
      <c r="ER8" s="333"/>
      <c r="ES8" s="333"/>
      <c r="ET8" s="333"/>
      <c r="EU8" s="333"/>
      <c r="EV8" s="333"/>
      <c r="EW8" s="333"/>
      <c r="EX8" s="333"/>
      <c r="EY8" s="333"/>
      <c r="EZ8" s="333"/>
      <c r="FA8" s="333"/>
      <c r="FB8" s="333"/>
      <c r="FC8" s="333"/>
      <c r="FD8" s="333"/>
      <c r="FE8" s="333"/>
      <c r="FF8" s="333"/>
      <c r="FG8" s="333"/>
      <c r="FH8" s="333"/>
      <c r="FI8" s="333"/>
      <c r="FJ8" s="333"/>
      <c r="FK8" s="333"/>
      <c r="FL8" s="333"/>
      <c r="FM8" s="333"/>
      <c r="FN8" s="333"/>
      <c r="FO8" s="333"/>
      <c r="FP8" s="333"/>
      <c r="FQ8" s="333"/>
      <c r="FR8" s="333"/>
      <c r="FS8" s="333"/>
      <c r="FT8" s="333"/>
      <c r="FU8" s="333"/>
      <c r="FV8" s="333"/>
      <c r="FW8" s="333"/>
      <c r="FX8" s="333"/>
      <c r="FY8" s="333"/>
      <c r="FZ8" s="333"/>
      <c r="GA8" s="333"/>
      <c r="GB8" s="333"/>
      <c r="GC8" s="333"/>
      <c r="GD8" s="333"/>
      <c r="GE8" s="333"/>
      <c r="GF8" s="333"/>
      <c r="GG8" s="333"/>
      <c r="GH8" s="333"/>
      <c r="GI8" s="333"/>
      <c r="GJ8" s="333"/>
      <c r="GK8" s="333"/>
      <c r="GL8" s="333"/>
      <c r="GM8" s="333"/>
      <c r="GN8" s="333"/>
      <c r="GO8" s="333"/>
      <c r="GP8" s="333"/>
      <c r="GQ8" s="333"/>
      <c r="GR8" s="333"/>
      <c r="GS8" s="333"/>
      <c r="GT8" s="333"/>
      <c r="GU8" s="333"/>
      <c r="GV8" s="333"/>
      <c r="GW8" s="333"/>
      <c r="GX8" s="333"/>
      <c r="GY8" s="333"/>
      <c r="GZ8" s="333"/>
      <c r="HA8" s="333"/>
      <c r="HB8" s="333"/>
      <c r="HC8" s="333"/>
      <c r="HD8" s="333"/>
      <c r="HE8" s="333"/>
      <c r="HF8" s="333"/>
      <c r="HG8" s="333"/>
      <c r="HH8" s="333"/>
      <c r="HI8" s="333"/>
      <c r="HJ8" s="333"/>
      <c r="HK8" s="333"/>
      <c r="HL8" s="333"/>
      <c r="HM8" s="333"/>
      <c r="HN8" s="333"/>
      <c r="HO8" s="333"/>
      <c r="HP8" s="333"/>
      <c r="HQ8" s="333"/>
      <c r="HR8" s="333"/>
      <c r="HS8" s="333"/>
      <c r="HT8" s="333"/>
      <c r="HU8" s="333"/>
      <c r="HV8" s="333"/>
      <c r="HW8" s="333"/>
      <c r="HX8" s="333"/>
      <c r="HY8" s="333"/>
      <c r="HZ8" s="333"/>
      <c r="IA8" s="333"/>
      <c r="IB8" s="333"/>
      <c r="IC8" s="333"/>
      <c r="ID8" s="333"/>
      <c r="IE8" s="333"/>
      <c r="IF8" s="333"/>
      <c r="IG8" s="333"/>
      <c r="IH8" s="333"/>
      <c r="II8" s="333"/>
      <c r="IJ8" s="333"/>
      <c r="IK8" s="333"/>
      <c r="IL8" s="333"/>
      <c r="IM8" s="333"/>
      <c r="IN8" s="333"/>
      <c r="IO8" s="333"/>
      <c r="IP8" s="333"/>
      <c r="IQ8" s="333"/>
      <c r="IR8" s="333"/>
      <c r="IS8" s="333"/>
      <c r="IT8" s="333"/>
      <c r="IU8" s="333"/>
    </row>
    <row r="9" spans="2:255" ht="13.5" customHeight="1">
      <c r="B9" s="519"/>
      <c r="C9" s="484" t="s">
        <v>568</v>
      </c>
      <c r="D9" s="711" t="s">
        <v>508</v>
      </c>
      <c r="E9" s="474" t="s">
        <v>507</v>
      </c>
      <c r="F9" s="149">
        <v>0</v>
      </c>
      <c r="G9" s="369" t="s">
        <v>216</v>
      </c>
      <c r="H9" s="369" t="s">
        <v>132</v>
      </c>
      <c r="I9" s="369" t="s">
        <v>132</v>
      </c>
      <c r="J9" s="476" t="s">
        <v>216</v>
      </c>
      <c r="K9" s="421" t="s">
        <v>575</v>
      </c>
      <c r="L9" s="149" t="s">
        <v>90</v>
      </c>
      <c r="M9" s="479" t="s">
        <v>170</v>
      </c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3"/>
      <c r="BP9" s="333"/>
      <c r="BQ9" s="333"/>
      <c r="BR9" s="333"/>
      <c r="BS9" s="333"/>
      <c r="BT9" s="333"/>
      <c r="BU9" s="333"/>
      <c r="BV9" s="333"/>
      <c r="BW9" s="333"/>
      <c r="BX9" s="333"/>
      <c r="BY9" s="333"/>
      <c r="BZ9" s="333"/>
      <c r="CA9" s="333"/>
      <c r="CB9" s="333"/>
      <c r="CC9" s="333"/>
      <c r="CD9" s="333"/>
      <c r="CE9" s="333"/>
      <c r="CF9" s="333"/>
      <c r="CG9" s="333"/>
      <c r="CH9" s="333"/>
      <c r="CI9" s="333"/>
      <c r="CJ9" s="333"/>
      <c r="CK9" s="333"/>
      <c r="CL9" s="333"/>
      <c r="CM9" s="333"/>
      <c r="CN9" s="333"/>
      <c r="CO9" s="333"/>
      <c r="CP9" s="333"/>
      <c r="CQ9" s="333"/>
      <c r="CR9" s="333"/>
      <c r="CS9" s="333"/>
      <c r="CT9" s="333"/>
      <c r="CU9" s="333"/>
      <c r="CV9" s="333"/>
      <c r="CW9" s="333"/>
      <c r="CX9" s="333"/>
      <c r="CY9" s="333"/>
      <c r="CZ9" s="333"/>
      <c r="DA9" s="333"/>
      <c r="DB9" s="333"/>
      <c r="DC9" s="333"/>
      <c r="DD9" s="333"/>
      <c r="DE9" s="333"/>
      <c r="DF9" s="333"/>
      <c r="DG9" s="333"/>
      <c r="DH9" s="333"/>
      <c r="DI9" s="333"/>
      <c r="DJ9" s="333"/>
      <c r="DK9" s="333"/>
      <c r="DL9" s="333"/>
      <c r="DM9" s="333"/>
      <c r="DN9" s="333"/>
      <c r="DO9" s="333"/>
      <c r="DP9" s="333"/>
      <c r="DQ9" s="333"/>
      <c r="DR9" s="333"/>
      <c r="DS9" s="333"/>
      <c r="DT9" s="333"/>
      <c r="DU9" s="333"/>
      <c r="DV9" s="333"/>
      <c r="DW9" s="333"/>
      <c r="DX9" s="333"/>
      <c r="DY9" s="333"/>
      <c r="DZ9" s="333"/>
      <c r="EA9" s="333"/>
      <c r="EB9" s="333"/>
      <c r="EC9" s="333"/>
      <c r="ED9" s="333"/>
      <c r="EE9" s="333"/>
      <c r="EF9" s="333"/>
      <c r="EG9" s="333"/>
      <c r="EH9" s="333"/>
      <c r="EI9" s="333"/>
      <c r="EJ9" s="333"/>
      <c r="EK9" s="333"/>
      <c r="EL9" s="333"/>
      <c r="EM9" s="333"/>
      <c r="EN9" s="333"/>
      <c r="EO9" s="333"/>
      <c r="EP9" s="333"/>
      <c r="EQ9" s="333"/>
      <c r="ER9" s="333"/>
      <c r="ES9" s="333"/>
      <c r="ET9" s="333"/>
      <c r="EU9" s="333"/>
      <c r="EV9" s="333"/>
      <c r="EW9" s="333"/>
      <c r="EX9" s="333"/>
      <c r="EY9" s="333"/>
      <c r="EZ9" s="333"/>
      <c r="FA9" s="333"/>
      <c r="FB9" s="333"/>
      <c r="FC9" s="333"/>
      <c r="FD9" s="333"/>
      <c r="FE9" s="333"/>
      <c r="FF9" s="333"/>
      <c r="FG9" s="333"/>
      <c r="FH9" s="333"/>
      <c r="FI9" s="333"/>
      <c r="FJ9" s="333"/>
      <c r="FK9" s="333"/>
      <c r="FL9" s="333"/>
      <c r="FM9" s="333"/>
      <c r="FN9" s="333"/>
      <c r="FO9" s="333"/>
      <c r="FP9" s="333"/>
      <c r="FQ9" s="333"/>
      <c r="FR9" s="333"/>
      <c r="FS9" s="333"/>
      <c r="FT9" s="333"/>
      <c r="FU9" s="333"/>
      <c r="FV9" s="333"/>
      <c r="FW9" s="333"/>
      <c r="FX9" s="333"/>
      <c r="FY9" s="333"/>
      <c r="FZ9" s="333"/>
      <c r="GA9" s="333"/>
      <c r="GB9" s="333"/>
      <c r="GC9" s="333"/>
      <c r="GD9" s="333"/>
      <c r="GE9" s="333"/>
      <c r="GF9" s="333"/>
      <c r="GG9" s="333"/>
      <c r="GH9" s="333"/>
      <c r="GI9" s="333"/>
      <c r="GJ9" s="333"/>
      <c r="GK9" s="333"/>
      <c r="GL9" s="333"/>
      <c r="GM9" s="333"/>
      <c r="GN9" s="333"/>
      <c r="GO9" s="333"/>
      <c r="GP9" s="333"/>
      <c r="GQ9" s="333"/>
      <c r="GR9" s="333"/>
      <c r="GS9" s="333"/>
      <c r="GT9" s="333"/>
      <c r="GU9" s="333"/>
      <c r="GV9" s="333"/>
      <c r="GW9" s="333"/>
      <c r="GX9" s="333"/>
      <c r="GY9" s="333"/>
      <c r="GZ9" s="333"/>
      <c r="HA9" s="333"/>
      <c r="HB9" s="333"/>
      <c r="HC9" s="333"/>
      <c r="HD9" s="333"/>
      <c r="HE9" s="333"/>
      <c r="HF9" s="333"/>
      <c r="HG9" s="333"/>
      <c r="HH9" s="333"/>
      <c r="HI9" s="333"/>
      <c r="HJ9" s="333"/>
      <c r="HK9" s="333"/>
      <c r="HL9" s="333"/>
      <c r="HM9" s="333"/>
      <c r="HN9" s="333"/>
      <c r="HO9" s="333"/>
      <c r="HP9" s="333"/>
      <c r="HQ9" s="333"/>
      <c r="HR9" s="333"/>
      <c r="HS9" s="333"/>
      <c r="HT9" s="333"/>
      <c r="HU9" s="333"/>
      <c r="HV9" s="333"/>
      <c r="HW9" s="333"/>
      <c r="HX9" s="333"/>
      <c r="HY9" s="333"/>
      <c r="HZ9" s="333"/>
      <c r="IA9" s="333"/>
      <c r="IB9" s="333"/>
      <c r="IC9" s="333"/>
      <c r="ID9" s="333"/>
      <c r="IE9" s="333"/>
      <c r="IF9" s="333"/>
      <c r="IG9" s="333"/>
      <c r="IH9" s="333"/>
      <c r="II9" s="333"/>
      <c r="IJ9" s="333"/>
      <c r="IK9" s="333"/>
      <c r="IL9" s="333"/>
      <c r="IM9" s="333"/>
      <c r="IN9" s="333"/>
      <c r="IO9" s="333"/>
      <c r="IP9" s="333"/>
      <c r="IQ9" s="333"/>
      <c r="IR9" s="333"/>
      <c r="IS9" s="333"/>
      <c r="IT9" s="333"/>
      <c r="IU9" s="333"/>
    </row>
    <row r="10" spans="2:255" ht="13.5" customHeight="1">
      <c r="B10" s="519"/>
      <c r="C10" s="484" t="s">
        <v>569</v>
      </c>
      <c r="D10" s="711" t="s">
        <v>509</v>
      </c>
      <c r="E10" s="474" t="s">
        <v>507</v>
      </c>
      <c r="F10" s="149">
        <v>0</v>
      </c>
      <c r="G10" s="369" t="s">
        <v>216</v>
      </c>
      <c r="H10" s="369" t="s">
        <v>132</v>
      </c>
      <c r="I10" s="369" t="s">
        <v>132</v>
      </c>
      <c r="J10" s="476" t="s">
        <v>216</v>
      </c>
      <c r="K10" s="421" t="s">
        <v>576</v>
      </c>
      <c r="L10" s="149" t="s">
        <v>90</v>
      </c>
      <c r="M10" s="479" t="s">
        <v>62</v>
      </c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333"/>
      <c r="BC10" s="333"/>
      <c r="BD10" s="333"/>
      <c r="BE10" s="333"/>
      <c r="BF10" s="333"/>
      <c r="BG10" s="333"/>
      <c r="BH10" s="333"/>
      <c r="BI10" s="333"/>
      <c r="BJ10" s="333"/>
      <c r="BK10" s="333"/>
      <c r="BL10" s="333"/>
      <c r="BM10" s="333"/>
      <c r="BN10" s="333"/>
      <c r="BO10" s="333"/>
      <c r="BP10" s="333"/>
      <c r="BQ10" s="333"/>
      <c r="BR10" s="333"/>
      <c r="BS10" s="333"/>
      <c r="BT10" s="333"/>
      <c r="BU10" s="333"/>
      <c r="BV10" s="333"/>
      <c r="BW10" s="333"/>
      <c r="BX10" s="333"/>
      <c r="BY10" s="333"/>
      <c r="BZ10" s="333"/>
      <c r="CA10" s="333"/>
      <c r="CB10" s="333"/>
      <c r="CC10" s="333"/>
      <c r="CD10" s="333"/>
      <c r="CE10" s="333"/>
      <c r="CF10" s="333"/>
      <c r="CG10" s="333"/>
      <c r="CH10" s="333"/>
      <c r="CI10" s="333"/>
      <c r="CJ10" s="333"/>
      <c r="CK10" s="333"/>
      <c r="CL10" s="333"/>
      <c r="CM10" s="333"/>
      <c r="CN10" s="333"/>
      <c r="CO10" s="333"/>
      <c r="CP10" s="333"/>
      <c r="CQ10" s="333"/>
      <c r="CR10" s="333"/>
      <c r="CS10" s="333"/>
      <c r="CT10" s="333"/>
      <c r="CU10" s="333"/>
      <c r="CV10" s="333"/>
      <c r="CW10" s="333"/>
      <c r="CX10" s="333"/>
      <c r="CY10" s="333"/>
      <c r="CZ10" s="333"/>
      <c r="DA10" s="333"/>
      <c r="DB10" s="333"/>
      <c r="DC10" s="333"/>
      <c r="DD10" s="333"/>
      <c r="DE10" s="333"/>
      <c r="DF10" s="333"/>
      <c r="DG10" s="333"/>
      <c r="DH10" s="333"/>
      <c r="DI10" s="333"/>
      <c r="DJ10" s="333"/>
      <c r="DK10" s="333"/>
      <c r="DL10" s="333"/>
      <c r="DM10" s="333"/>
      <c r="DN10" s="333"/>
      <c r="DO10" s="333"/>
      <c r="DP10" s="333"/>
      <c r="DQ10" s="333"/>
      <c r="DR10" s="333"/>
      <c r="DS10" s="333"/>
      <c r="DT10" s="333"/>
      <c r="DU10" s="333"/>
      <c r="DV10" s="333"/>
      <c r="DW10" s="333"/>
      <c r="DX10" s="333"/>
      <c r="DY10" s="333"/>
      <c r="DZ10" s="333"/>
      <c r="EA10" s="333"/>
      <c r="EB10" s="333"/>
      <c r="EC10" s="333"/>
      <c r="ED10" s="333"/>
      <c r="EE10" s="333"/>
      <c r="EF10" s="333"/>
      <c r="EG10" s="333"/>
      <c r="EH10" s="333"/>
      <c r="EI10" s="333"/>
      <c r="EJ10" s="333"/>
      <c r="EK10" s="333"/>
      <c r="EL10" s="333"/>
      <c r="EM10" s="333"/>
      <c r="EN10" s="333"/>
      <c r="EO10" s="333"/>
      <c r="EP10" s="333"/>
      <c r="EQ10" s="333"/>
      <c r="ER10" s="333"/>
      <c r="ES10" s="333"/>
      <c r="ET10" s="333"/>
      <c r="EU10" s="333"/>
      <c r="EV10" s="333"/>
      <c r="EW10" s="333"/>
      <c r="EX10" s="333"/>
      <c r="EY10" s="333"/>
      <c r="EZ10" s="333"/>
      <c r="FA10" s="333"/>
      <c r="FB10" s="333"/>
      <c r="FC10" s="333"/>
      <c r="FD10" s="333"/>
      <c r="FE10" s="333"/>
      <c r="FF10" s="333"/>
      <c r="FG10" s="333"/>
      <c r="FH10" s="333"/>
      <c r="FI10" s="333"/>
      <c r="FJ10" s="333"/>
      <c r="FK10" s="333"/>
      <c r="FL10" s="333"/>
      <c r="FM10" s="333"/>
      <c r="FN10" s="333"/>
      <c r="FO10" s="333"/>
      <c r="FP10" s="333"/>
      <c r="FQ10" s="333"/>
      <c r="FR10" s="333"/>
      <c r="FS10" s="333"/>
      <c r="FT10" s="333"/>
      <c r="FU10" s="333"/>
      <c r="FV10" s="333"/>
      <c r="FW10" s="333"/>
      <c r="FX10" s="333"/>
      <c r="FY10" s="333"/>
      <c r="FZ10" s="333"/>
      <c r="GA10" s="333"/>
      <c r="GB10" s="333"/>
      <c r="GC10" s="333"/>
      <c r="GD10" s="333"/>
      <c r="GE10" s="333"/>
      <c r="GF10" s="333"/>
      <c r="GG10" s="333"/>
      <c r="GH10" s="333"/>
      <c r="GI10" s="333"/>
      <c r="GJ10" s="333"/>
      <c r="GK10" s="333"/>
      <c r="GL10" s="333"/>
      <c r="GM10" s="333"/>
      <c r="GN10" s="333"/>
      <c r="GO10" s="333"/>
      <c r="GP10" s="333"/>
      <c r="GQ10" s="333"/>
      <c r="GR10" s="333"/>
      <c r="GS10" s="333"/>
      <c r="GT10" s="333"/>
      <c r="GU10" s="333"/>
      <c r="GV10" s="333"/>
      <c r="GW10" s="333"/>
      <c r="GX10" s="333"/>
      <c r="GY10" s="333"/>
      <c r="GZ10" s="333"/>
      <c r="HA10" s="333"/>
      <c r="HB10" s="333"/>
      <c r="HC10" s="333"/>
      <c r="HD10" s="333"/>
      <c r="HE10" s="333"/>
      <c r="HF10" s="333"/>
      <c r="HG10" s="333"/>
      <c r="HH10" s="333"/>
      <c r="HI10" s="333"/>
      <c r="HJ10" s="333"/>
      <c r="HK10" s="333"/>
      <c r="HL10" s="333"/>
      <c r="HM10" s="333"/>
      <c r="HN10" s="333"/>
      <c r="HO10" s="333"/>
      <c r="HP10" s="333"/>
      <c r="HQ10" s="333"/>
      <c r="HR10" s="333"/>
      <c r="HS10" s="333"/>
      <c r="HT10" s="333"/>
      <c r="HU10" s="333"/>
      <c r="HV10" s="333"/>
      <c r="HW10" s="333"/>
      <c r="HX10" s="333"/>
      <c r="HY10" s="333"/>
      <c r="HZ10" s="333"/>
      <c r="IA10" s="333"/>
      <c r="IB10" s="333"/>
      <c r="IC10" s="333"/>
      <c r="ID10" s="333"/>
      <c r="IE10" s="333"/>
      <c r="IF10" s="333"/>
      <c r="IG10" s="333"/>
      <c r="IH10" s="333"/>
      <c r="II10" s="333"/>
      <c r="IJ10" s="333"/>
      <c r="IK10" s="333"/>
      <c r="IL10" s="333"/>
      <c r="IM10" s="333"/>
      <c r="IN10" s="333"/>
      <c r="IO10" s="333"/>
      <c r="IP10" s="333"/>
      <c r="IQ10" s="333"/>
      <c r="IR10" s="333"/>
      <c r="IS10" s="333"/>
      <c r="IT10" s="333"/>
      <c r="IU10" s="333"/>
    </row>
    <row r="11" spans="2:255" ht="14.25" customHeight="1">
      <c r="B11" s="519"/>
      <c r="C11" s="471" t="s">
        <v>570</v>
      </c>
      <c r="D11" s="474" t="s">
        <v>572</v>
      </c>
      <c r="E11" s="474" t="s">
        <v>507</v>
      </c>
      <c r="F11" s="149">
        <v>1</v>
      </c>
      <c r="G11" s="369" t="s">
        <v>216</v>
      </c>
      <c r="H11" s="369" t="s">
        <v>132</v>
      </c>
      <c r="I11" s="369" t="s">
        <v>132</v>
      </c>
      <c r="J11" s="476" t="s">
        <v>216</v>
      </c>
      <c r="K11" s="421" t="s">
        <v>577</v>
      </c>
      <c r="L11" s="149" t="s">
        <v>90</v>
      </c>
      <c r="M11" s="479" t="s">
        <v>78</v>
      </c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3"/>
      <c r="DW11" s="333"/>
      <c r="DX11" s="333"/>
      <c r="DY11" s="333"/>
      <c r="DZ11" s="333"/>
      <c r="EA11" s="333"/>
      <c r="EB11" s="333"/>
      <c r="EC11" s="333"/>
      <c r="ED11" s="333"/>
      <c r="EE11" s="333"/>
      <c r="EF11" s="333"/>
      <c r="EG11" s="333"/>
      <c r="EH11" s="333"/>
      <c r="EI11" s="333"/>
      <c r="EJ11" s="333"/>
      <c r="EK11" s="333"/>
      <c r="EL11" s="333"/>
      <c r="EM11" s="333"/>
      <c r="EN11" s="333"/>
      <c r="EO11" s="333"/>
      <c r="EP11" s="333"/>
      <c r="EQ11" s="333"/>
      <c r="ER11" s="333"/>
      <c r="ES11" s="333"/>
      <c r="ET11" s="333"/>
      <c r="EU11" s="333"/>
      <c r="EV11" s="333"/>
      <c r="EW11" s="333"/>
      <c r="EX11" s="333"/>
      <c r="EY11" s="333"/>
      <c r="EZ11" s="333"/>
      <c r="FA11" s="333"/>
      <c r="FB11" s="333"/>
      <c r="FC11" s="333"/>
      <c r="FD11" s="333"/>
      <c r="FE11" s="333"/>
      <c r="FF11" s="333"/>
      <c r="FG11" s="333"/>
      <c r="FH11" s="333"/>
      <c r="FI11" s="333"/>
      <c r="FJ11" s="333"/>
      <c r="FK11" s="333"/>
      <c r="FL11" s="333"/>
      <c r="FM11" s="333"/>
      <c r="FN11" s="333"/>
      <c r="FO11" s="333"/>
      <c r="FP11" s="333"/>
      <c r="FQ11" s="333"/>
      <c r="FR11" s="333"/>
      <c r="FS11" s="333"/>
      <c r="FT11" s="333"/>
      <c r="FU11" s="333"/>
      <c r="FV11" s="333"/>
      <c r="FW11" s="333"/>
      <c r="FX11" s="333"/>
      <c r="FY11" s="333"/>
      <c r="FZ11" s="333"/>
      <c r="GA11" s="333"/>
      <c r="GB11" s="333"/>
      <c r="GC11" s="333"/>
      <c r="GD11" s="333"/>
      <c r="GE11" s="333"/>
      <c r="GF11" s="333"/>
      <c r="GG11" s="333"/>
      <c r="GH11" s="333"/>
      <c r="GI11" s="333"/>
      <c r="GJ11" s="333"/>
      <c r="GK11" s="333"/>
      <c r="GL11" s="333"/>
      <c r="GM11" s="333"/>
      <c r="GN11" s="333"/>
      <c r="GO11" s="333"/>
      <c r="GP11" s="333"/>
      <c r="GQ11" s="333"/>
      <c r="GR11" s="333"/>
      <c r="GS11" s="333"/>
      <c r="GT11" s="333"/>
      <c r="GU11" s="333"/>
      <c r="GV11" s="333"/>
      <c r="GW11" s="333"/>
      <c r="GX11" s="333"/>
      <c r="GY11" s="333"/>
      <c r="GZ11" s="333"/>
      <c r="HA11" s="333"/>
      <c r="HB11" s="333"/>
      <c r="HC11" s="333"/>
      <c r="HD11" s="333"/>
      <c r="HE11" s="333"/>
      <c r="HF11" s="333"/>
      <c r="HG11" s="333"/>
      <c r="HH11" s="333"/>
      <c r="HI11" s="333"/>
      <c r="HJ11" s="333"/>
      <c r="HK11" s="333"/>
      <c r="HL11" s="333"/>
      <c r="HM11" s="333"/>
      <c r="HN11" s="333"/>
      <c r="HO11" s="333"/>
      <c r="HP11" s="333"/>
      <c r="HQ11" s="333"/>
      <c r="HR11" s="333"/>
      <c r="HS11" s="333"/>
      <c r="HT11" s="333"/>
      <c r="HU11" s="333"/>
      <c r="HV11" s="333"/>
      <c r="HW11" s="333"/>
      <c r="HX11" s="333"/>
      <c r="HY11" s="333"/>
      <c r="HZ11" s="333"/>
      <c r="IA11" s="333"/>
      <c r="IB11" s="333"/>
      <c r="IC11" s="333"/>
      <c r="ID11" s="333"/>
      <c r="IE11" s="333"/>
      <c r="IF11" s="333"/>
      <c r="IG11" s="333"/>
      <c r="IH11" s="333"/>
      <c r="II11" s="333"/>
      <c r="IJ11" s="333"/>
      <c r="IK11" s="333"/>
      <c r="IL11" s="333"/>
      <c r="IM11" s="333"/>
      <c r="IN11" s="333"/>
      <c r="IO11" s="333"/>
      <c r="IP11" s="333"/>
      <c r="IQ11" s="333"/>
      <c r="IR11" s="333"/>
      <c r="IS11" s="333"/>
      <c r="IT11" s="333"/>
      <c r="IU11" s="333"/>
    </row>
    <row r="12" spans="2:255" ht="14.25" customHeight="1">
      <c r="B12" s="519"/>
      <c r="C12" s="485" t="s">
        <v>511</v>
      </c>
      <c r="D12" s="711" t="s">
        <v>512</v>
      </c>
      <c r="E12" s="474" t="s">
        <v>513</v>
      </c>
      <c r="F12" s="149">
        <v>1</v>
      </c>
      <c r="G12" s="369" t="s">
        <v>216</v>
      </c>
      <c r="H12" s="369" t="s">
        <v>132</v>
      </c>
      <c r="I12" s="369" t="s">
        <v>132</v>
      </c>
      <c r="J12" s="476" t="s">
        <v>216</v>
      </c>
      <c r="K12" s="421" t="s">
        <v>578</v>
      </c>
      <c r="L12" s="149" t="s">
        <v>90</v>
      </c>
      <c r="M12" s="479" t="s">
        <v>78</v>
      </c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3"/>
      <c r="AZ12" s="333"/>
      <c r="BA12" s="333"/>
      <c r="BB12" s="333"/>
      <c r="BC12" s="333"/>
      <c r="BD12" s="333"/>
      <c r="BE12" s="333"/>
      <c r="BF12" s="333"/>
      <c r="BG12" s="333"/>
      <c r="BH12" s="333"/>
      <c r="BI12" s="333"/>
      <c r="BJ12" s="333"/>
      <c r="BK12" s="333"/>
      <c r="BL12" s="333"/>
      <c r="BM12" s="333"/>
      <c r="BN12" s="333"/>
      <c r="BO12" s="333"/>
      <c r="BP12" s="333"/>
      <c r="BQ12" s="333"/>
      <c r="BR12" s="333"/>
      <c r="BS12" s="333"/>
      <c r="BT12" s="333"/>
      <c r="BU12" s="333"/>
      <c r="BV12" s="333"/>
      <c r="BW12" s="333"/>
      <c r="BX12" s="333"/>
      <c r="BY12" s="333"/>
      <c r="BZ12" s="333"/>
      <c r="CA12" s="333"/>
      <c r="CB12" s="333"/>
      <c r="CC12" s="333"/>
      <c r="CD12" s="333"/>
      <c r="CE12" s="333"/>
      <c r="CF12" s="333"/>
      <c r="CG12" s="333"/>
      <c r="CH12" s="333"/>
      <c r="CI12" s="333"/>
      <c r="CJ12" s="333"/>
      <c r="CK12" s="333"/>
      <c r="CL12" s="333"/>
      <c r="CM12" s="333"/>
      <c r="CN12" s="333"/>
      <c r="CO12" s="333"/>
      <c r="CP12" s="333"/>
      <c r="CQ12" s="333"/>
      <c r="CR12" s="333"/>
      <c r="CS12" s="333"/>
      <c r="CT12" s="333"/>
      <c r="CU12" s="333"/>
      <c r="CV12" s="333"/>
      <c r="CW12" s="333"/>
      <c r="CX12" s="333"/>
      <c r="CY12" s="333"/>
      <c r="CZ12" s="333"/>
      <c r="DA12" s="333"/>
      <c r="DB12" s="333"/>
      <c r="DC12" s="333"/>
      <c r="DD12" s="333"/>
      <c r="DE12" s="333"/>
      <c r="DF12" s="333"/>
      <c r="DG12" s="333"/>
      <c r="DH12" s="333"/>
      <c r="DI12" s="333"/>
      <c r="DJ12" s="333"/>
      <c r="DK12" s="333"/>
      <c r="DL12" s="333"/>
      <c r="DM12" s="333"/>
      <c r="DN12" s="333"/>
      <c r="DO12" s="333"/>
      <c r="DP12" s="333"/>
      <c r="DQ12" s="333"/>
      <c r="DR12" s="333"/>
      <c r="DS12" s="333"/>
      <c r="DT12" s="333"/>
      <c r="DU12" s="333"/>
      <c r="DV12" s="333"/>
      <c r="DW12" s="333"/>
      <c r="DX12" s="333"/>
      <c r="DY12" s="333"/>
      <c r="DZ12" s="333"/>
      <c r="EA12" s="333"/>
      <c r="EB12" s="333"/>
      <c r="EC12" s="333"/>
      <c r="ED12" s="333"/>
      <c r="EE12" s="333"/>
      <c r="EF12" s="333"/>
      <c r="EG12" s="333"/>
      <c r="EH12" s="333"/>
      <c r="EI12" s="333"/>
      <c r="EJ12" s="333"/>
      <c r="EK12" s="333"/>
      <c r="EL12" s="333"/>
      <c r="EM12" s="333"/>
      <c r="EN12" s="333"/>
      <c r="EO12" s="333"/>
      <c r="EP12" s="333"/>
      <c r="EQ12" s="333"/>
      <c r="ER12" s="333"/>
      <c r="ES12" s="333"/>
      <c r="ET12" s="333"/>
      <c r="EU12" s="333"/>
      <c r="EV12" s="333"/>
      <c r="EW12" s="333"/>
      <c r="EX12" s="333"/>
      <c r="EY12" s="333"/>
      <c r="EZ12" s="333"/>
      <c r="FA12" s="333"/>
      <c r="FB12" s="333"/>
      <c r="FC12" s="333"/>
      <c r="FD12" s="333"/>
      <c r="FE12" s="333"/>
      <c r="FF12" s="333"/>
      <c r="FG12" s="333"/>
      <c r="FH12" s="333"/>
      <c r="FI12" s="333"/>
      <c r="FJ12" s="333"/>
      <c r="FK12" s="333"/>
      <c r="FL12" s="333"/>
      <c r="FM12" s="333"/>
      <c r="FN12" s="333"/>
      <c r="FO12" s="333"/>
      <c r="FP12" s="333"/>
      <c r="FQ12" s="333"/>
      <c r="FR12" s="333"/>
      <c r="FS12" s="333"/>
      <c r="FT12" s="333"/>
      <c r="FU12" s="333"/>
      <c r="FV12" s="333"/>
      <c r="FW12" s="333"/>
      <c r="FX12" s="333"/>
      <c r="FY12" s="333"/>
      <c r="FZ12" s="333"/>
      <c r="GA12" s="333"/>
      <c r="GB12" s="333"/>
      <c r="GC12" s="333"/>
      <c r="GD12" s="333"/>
      <c r="GE12" s="333"/>
      <c r="GF12" s="333"/>
      <c r="GG12" s="333"/>
      <c r="GH12" s="333"/>
      <c r="GI12" s="333"/>
      <c r="GJ12" s="333"/>
      <c r="GK12" s="333"/>
      <c r="GL12" s="333"/>
      <c r="GM12" s="333"/>
      <c r="GN12" s="333"/>
      <c r="GO12" s="333"/>
      <c r="GP12" s="333"/>
      <c r="GQ12" s="333"/>
      <c r="GR12" s="333"/>
      <c r="GS12" s="333"/>
      <c r="GT12" s="333"/>
      <c r="GU12" s="333"/>
      <c r="GV12" s="333"/>
      <c r="GW12" s="333"/>
      <c r="GX12" s="333"/>
      <c r="GY12" s="333"/>
      <c r="GZ12" s="333"/>
      <c r="HA12" s="333"/>
      <c r="HB12" s="333"/>
      <c r="HC12" s="333"/>
      <c r="HD12" s="333"/>
      <c r="HE12" s="333"/>
      <c r="HF12" s="333"/>
      <c r="HG12" s="333"/>
      <c r="HH12" s="333"/>
      <c r="HI12" s="333"/>
      <c r="HJ12" s="333"/>
      <c r="HK12" s="333"/>
      <c r="HL12" s="333"/>
      <c r="HM12" s="333"/>
      <c r="HN12" s="333"/>
      <c r="HO12" s="333"/>
      <c r="HP12" s="333"/>
      <c r="HQ12" s="333"/>
      <c r="HR12" s="333"/>
      <c r="HS12" s="333"/>
      <c r="HT12" s="333"/>
      <c r="HU12" s="333"/>
      <c r="HV12" s="333"/>
      <c r="HW12" s="333"/>
      <c r="HX12" s="333"/>
      <c r="HY12" s="333"/>
      <c r="HZ12" s="333"/>
      <c r="IA12" s="333"/>
      <c r="IB12" s="333"/>
      <c r="IC12" s="333"/>
      <c r="ID12" s="333"/>
      <c r="IE12" s="333"/>
      <c r="IF12" s="333"/>
      <c r="IG12" s="333"/>
      <c r="IH12" s="333"/>
      <c r="II12" s="333"/>
      <c r="IJ12" s="333"/>
      <c r="IK12" s="333"/>
      <c r="IL12" s="333"/>
      <c r="IM12" s="333"/>
      <c r="IN12" s="333"/>
      <c r="IO12" s="333"/>
      <c r="IP12" s="333"/>
      <c r="IQ12" s="333"/>
      <c r="IR12" s="333"/>
      <c r="IS12" s="333"/>
      <c r="IT12" s="333"/>
      <c r="IU12" s="333"/>
    </row>
    <row r="13" spans="2:255" ht="14.25" customHeight="1">
      <c r="B13" s="519"/>
      <c r="C13" s="485" t="s">
        <v>571</v>
      </c>
      <c r="D13" s="474" t="s">
        <v>573</v>
      </c>
      <c r="E13" s="474" t="s">
        <v>507</v>
      </c>
      <c r="F13" s="149">
        <v>1</v>
      </c>
      <c r="G13" s="369" t="s">
        <v>216</v>
      </c>
      <c r="H13" s="369" t="s">
        <v>132</v>
      </c>
      <c r="I13" s="369" t="s">
        <v>132</v>
      </c>
      <c r="J13" s="476" t="s">
        <v>574</v>
      </c>
      <c r="K13" s="421" t="s">
        <v>132</v>
      </c>
      <c r="L13" s="149" t="s">
        <v>90</v>
      </c>
      <c r="M13" s="479" t="s">
        <v>579</v>
      </c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333"/>
      <c r="BC13" s="333"/>
      <c r="BD13" s="333"/>
      <c r="BE13" s="333"/>
      <c r="BF13" s="333"/>
      <c r="BG13" s="333"/>
      <c r="BH13" s="333"/>
      <c r="BI13" s="333"/>
      <c r="BJ13" s="333"/>
      <c r="BK13" s="333"/>
      <c r="BL13" s="333"/>
      <c r="BM13" s="333"/>
      <c r="BN13" s="333"/>
      <c r="BO13" s="333"/>
      <c r="BP13" s="333"/>
      <c r="BQ13" s="333"/>
      <c r="BR13" s="333"/>
      <c r="BS13" s="333"/>
      <c r="BT13" s="333"/>
      <c r="BU13" s="333"/>
      <c r="BV13" s="333"/>
      <c r="BW13" s="333"/>
      <c r="BX13" s="333"/>
      <c r="BY13" s="333"/>
      <c r="BZ13" s="333"/>
      <c r="CA13" s="333"/>
      <c r="CB13" s="333"/>
      <c r="CC13" s="333"/>
      <c r="CD13" s="333"/>
      <c r="CE13" s="333"/>
      <c r="CF13" s="333"/>
      <c r="CG13" s="333"/>
      <c r="CH13" s="333"/>
      <c r="CI13" s="333"/>
      <c r="CJ13" s="333"/>
      <c r="CK13" s="333"/>
      <c r="CL13" s="333"/>
      <c r="CM13" s="333"/>
      <c r="CN13" s="333"/>
      <c r="CO13" s="333"/>
      <c r="CP13" s="333"/>
      <c r="CQ13" s="333"/>
      <c r="CR13" s="333"/>
      <c r="CS13" s="333"/>
      <c r="CT13" s="333"/>
      <c r="CU13" s="333"/>
      <c r="CV13" s="333"/>
      <c r="CW13" s="333"/>
      <c r="CX13" s="333"/>
      <c r="CY13" s="333"/>
      <c r="CZ13" s="333"/>
      <c r="DA13" s="333"/>
      <c r="DB13" s="333"/>
      <c r="DC13" s="333"/>
      <c r="DD13" s="333"/>
      <c r="DE13" s="333"/>
      <c r="DF13" s="333"/>
      <c r="DG13" s="333"/>
      <c r="DH13" s="333"/>
      <c r="DI13" s="333"/>
      <c r="DJ13" s="333"/>
      <c r="DK13" s="333"/>
      <c r="DL13" s="333"/>
      <c r="DM13" s="333"/>
      <c r="DN13" s="333"/>
      <c r="DO13" s="333"/>
      <c r="DP13" s="333"/>
      <c r="DQ13" s="333"/>
      <c r="DR13" s="333"/>
      <c r="DS13" s="333"/>
      <c r="DT13" s="333"/>
      <c r="DU13" s="333"/>
      <c r="DV13" s="333"/>
      <c r="DW13" s="333"/>
      <c r="DX13" s="333"/>
      <c r="DY13" s="333"/>
      <c r="DZ13" s="333"/>
      <c r="EA13" s="333"/>
      <c r="EB13" s="333"/>
      <c r="EC13" s="333"/>
      <c r="ED13" s="333"/>
      <c r="EE13" s="333"/>
      <c r="EF13" s="333"/>
      <c r="EG13" s="333"/>
      <c r="EH13" s="333"/>
      <c r="EI13" s="333"/>
      <c r="EJ13" s="333"/>
      <c r="EK13" s="333"/>
      <c r="EL13" s="333"/>
      <c r="EM13" s="333"/>
      <c r="EN13" s="333"/>
      <c r="EO13" s="333"/>
      <c r="EP13" s="333"/>
      <c r="EQ13" s="333"/>
      <c r="ER13" s="333"/>
      <c r="ES13" s="333"/>
      <c r="ET13" s="333"/>
      <c r="EU13" s="333"/>
      <c r="EV13" s="333"/>
      <c r="EW13" s="333"/>
      <c r="EX13" s="333"/>
      <c r="EY13" s="333"/>
      <c r="EZ13" s="333"/>
      <c r="FA13" s="333"/>
      <c r="FB13" s="333"/>
      <c r="FC13" s="333"/>
      <c r="FD13" s="333"/>
      <c r="FE13" s="333"/>
      <c r="FF13" s="333"/>
      <c r="FG13" s="333"/>
      <c r="FH13" s="333"/>
      <c r="FI13" s="333"/>
      <c r="FJ13" s="333"/>
      <c r="FK13" s="333"/>
      <c r="FL13" s="333"/>
      <c r="FM13" s="333"/>
      <c r="FN13" s="333"/>
      <c r="FO13" s="333"/>
      <c r="FP13" s="333"/>
      <c r="FQ13" s="333"/>
      <c r="FR13" s="333"/>
      <c r="FS13" s="333"/>
      <c r="FT13" s="333"/>
      <c r="FU13" s="333"/>
      <c r="FV13" s="333"/>
      <c r="FW13" s="333"/>
      <c r="FX13" s="333"/>
      <c r="FY13" s="333"/>
      <c r="FZ13" s="333"/>
      <c r="GA13" s="333"/>
      <c r="GB13" s="333"/>
      <c r="GC13" s="333"/>
      <c r="GD13" s="333"/>
      <c r="GE13" s="333"/>
      <c r="GF13" s="333"/>
      <c r="GG13" s="333"/>
      <c r="GH13" s="333"/>
      <c r="GI13" s="333"/>
      <c r="GJ13" s="333"/>
      <c r="GK13" s="333"/>
      <c r="GL13" s="333"/>
      <c r="GM13" s="333"/>
      <c r="GN13" s="333"/>
      <c r="GO13" s="333"/>
      <c r="GP13" s="333"/>
      <c r="GQ13" s="333"/>
      <c r="GR13" s="333"/>
      <c r="GS13" s="333"/>
      <c r="GT13" s="333"/>
      <c r="GU13" s="333"/>
      <c r="GV13" s="333"/>
      <c r="GW13" s="333"/>
      <c r="GX13" s="333"/>
      <c r="GY13" s="333"/>
      <c r="GZ13" s="333"/>
      <c r="HA13" s="333"/>
      <c r="HB13" s="333"/>
      <c r="HC13" s="333"/>
      <c r="HD13" s="333"/>
      <c r="HE13" s="333"/>
      <c r="HF13" s="333"/>
      <c r="HG13" s="333"/>
      <c r="HH13" s="333"/>
      <c r="HI13" s="333"/>
      <c r="HJ13" s="333"/>
      <c r="HK13" s="333"/>
      <c r="HL13" s="333"/>
      <c r="HM13" s="333"/>
      <c r="HN13" s="333"/>
      <c r="HO13" s="333"/>
      <c r="HP13" s="333"/>
      <c r="HQ13" s="333"/>
      <c r="HR13" s="333"/>
      <c r="HS13" s="333"/>
      <c r="HT13" s="333"/>
      <c r="HU13" s="333"/>
      <c r="HV13" s="333"/>
      <c r="HW13" s="333"/>
      <c r="HX13" s="333"/>
      <c r="HY13" s="333"/>
      <c r="HZ13" s="333"/>
      <c r="IA13" s="333"/>
      <c r="IB13" s="333"/>
      <c r="IC13" s="333"/>
      <c r="ID13" s="333"/>
      <c r="IE13" s="333"/>
      <c r="IF13" s="333"/>
      <c r="IG13" s="333"/>
      <c r="IH13" s="333"/>
      <c r="II13" s="333"/>
      <c r="IJ13" s="333"/>
      <c r="IK13" s="333"/>
      <c r="IL13" s="333"/>
      <c r="IM13" s="333"/>
      <c r="IN13" s="333"/>
      <c r="IO13" s="333"/>
      <c r="IP13" s="333"/>
      <c r="IQ13" s="333"/>
      <c r="IR13" s="333"/>
      <c r="IS13" s="333"/>
      <c r="IT13" s="333"/>
      <c r="IU13" s="333"/>
    </row>
    <row r="14" spans="2:255" ht="14.25" hidden="1" customHeight="1">
      <c r="B14" s="519"/>
      <c r="C14" s="451" t="s">
        <v>563</v>
      </c>
      <c r="D14" s="452" t="s">
        <v>94</v>
      </c>
      <c r="E14" s="452" t="s">
        <v>95</v>
      </c>
      <c r="F14" s="432">
        <v>1</v>
      </c>
      <c r="G14" s="368" t="s">
        <v>132</v>
      </c>
      <c r="H14" s="368" t="s">
        <v>216</v>
      </c>
      <c r="I14" s="368" t="s">
        <v>132</v>
      </c>
      <c r="J14" s="368" t="s">
        <v>132</v>
      </c>
      <c r="K14" s="453" t="s">
        <v>132</v>
      </c>
      <c r="L14" s="454" t="s">
        <v>532</v>
      </c>
      <c r="M14" s="433" t="s">
        <v>492</v>
      </c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333"/>
      <c r="AX14" s="333"/>
      <c r="AY14" s="333"/>
      <c r="AZ14" s="333"/>
      <c r="BA14" s="333"/>
      <c r="BB14" s="333"/>
      <c r="BC14" s="333"/>
      <c r="BD14" s="333"/>
      <c r="BE14" s="333"/>
      <c r="BF14" s="333"/>
      <c r="BG14" s="333"/>
      <c r="BH14" s="333"/>
      <c r="BI14" s="333"/>
      <c r="BJ14" s="333"/>
      <c r="BK14" s="333"/>
      <c r="BL14" s="333"/>
      <c r="BM14" s="333"/>
      <c r="BN14" s="333"/>
      <c r="BO14" s="333"/>
      <c r="BP14" s="333"/>
      <c r="BQ14" s="333"/>
      <c r="BR14" s="333"/>
      <c r="BS14" s="333"/>
      <c r="BT14" s="333"/>
      <c r="BU14" s="333"/>
      <c r="BV14" s="333"/>
      <c r="BW14" s="333"/>
      <c r="BX14" s="333"/>
      <c r="BY14" s="333"/>
      <c r="BZ14" s="333"/>
      <c r="CA14" s="333"/>
      <c r="CB14" s="333"/>
      <c r="CC14" s="333"/>
      <c r="CD14" s="333"/>
      <c r="CE14" s="333"/>
      <c r="CF14" s="333"/>
      <c r="CG14" s="333"/>
      <c r="CH14" s="333"/>
      <c r="CI14" s="333"/>
      <c r="CJ14" s="333"/>
      <c r="CK14" s="333"/>
      <c r="CL14" s="333"/>
      <c r="CM14" s="333"/>
      <c r="CN14" s="333"/>
      <c r="CO14" s="333"/>
      <c r="CP14" s="333"/>
      <c r="CQ14" s="333"/>
      <c r="CR14" s="333"/>
      <c r="CS14" s="333"/>
      <c r="CT14" s="333"/>
      <c r="CU14" s="333"/>
      <c r="CV14" s="333"/>
      <c r="CW14" s="333"/>
      <c r="CX14" s="333"/>
      <c r="CY14" s="333"/>
      <c r="CZ14" s="333"/>
      <c r="DA14" s="333"/>
      <c r="DB14" s="333"/>
      <c r="DC14" s="333"/>
      <c r="DD14" s="333"/>
      <c r="DE14" s="333"/>
      <c r="DF14" s="333"/>
      <c r="DG14" s="333"/>
      <c r="DH14" s="333"/>
      <c r="DI14" s="333"/>
      <c r="DJ14" s="333"/>
      <c r="DK14" s="333"/>
      <c r="DL14" s="333"/>
      <c r="DM14" s="333"/>
      <c r="DN14" s="333"/>
      <c r="DO14" s="333"/>
      <c r="DP14" s="333"/>
      <c r="DQ14" s="333"/>
      <c r="DR14" s="333"/>
      <c r="DS14" s="333"/>
      <c r="DT14" s="333"/>
      <c r="DU14" s="333"/>
      <c r="DV14" s="333"/>
      <c r="DW14" s="333"/>
      <c r="DX14" s="333"/>
      <c r="DY14" s="333"/>
      <c r="DZ14" s="333"/>
      <c r="EA14" s="333"/>
      <c r="EB14" s="333"/>
      <c r="EC14" s="333"/>
      <c r="ED14" s="333"/>
      <c r="EE14" s="333"/>
      <c r="EF14" s="333"/>
      <c r="EG14" s="333"/>
      <c r="EH14" s="333"/>
      <c r="EI14" s="333"/>
      <c r="EJ14" s="333"/>
      <c r="EK14" s="333"/>
      <c r="EL14" s="333"/>
      <c r="EM14" s="333"/>
      <c r="EN14" s="333"/>
      <c r="EO14" s="333"/>
      <c r="EP14" s="333"/>
      <c r="EQ14" s="333"/>
      <c r="ER14" s="333"/>
      <c r="ES14" s="333"/>
      <c r="ET14" s="333"/>
      <c r="EU14" s="333"/>
      <c r="EV14" s="333"/>
      <c r="EW14" s="333"/>
      <c r="EX14" s="333"/>
      <c r="EY14" s="333"/>
      <c r="EZ14" s="333"/>
      <c r="FA14" s="333"/>
      <c r="FB14" s="333"/>
      <c r="FC14" s="333"/>
      <c r="FD14" s="333"/>
      <c r="FE14" s="333"/>
      <c r="FF14" s="333"/>
      <c r="FG14" s="333"/>
      <c r="FH14" s="333"/>
      <c r="FI14" s="333"/>
      <c r="FJ14" s="333"/>
      <c r="FK14" s="333"/>
      <c r="FL14" s="333"/>
      <c r="FM14" s="333"/>
      <c r="FN14" s="333"/>
      <c r="FO14" s="333"/>
      <c r="FP14" s="333"/>
      <c r="FQ14" s="333"/>
      <c r="FR14" s="333"/>
      <c r="FS14" s="333"/>
      <c r="FT14" s="333"/>
      <c r="FU14" s="333"/>
      <c r="FV14" s="333"/>
      <c r="FW14" s="333"/>
      <c r="FX14" s="333"/>
      <c r="FY14" s="333"/>
      <c r="FZ14" s="333"/>
      <c r="GA14" s="333"/>
      <c r="GB14" s="333"/>
      <c r="GC14" s="333"/>
      <c r="GD14" s="333"/>
      <c r="GE14" s="333"/>
      <c r="GF14" s="333"/>
      <c r="GG14" s="333"/>
      <c r="GH14" s="333"/>
      <c r="GI14" s="333"/>
      <c r="GJ14" s="333"/>
      <c r="GK14" s="333"/>
      <c r="GL14" s="333"/>
      <c r="GM14" s="333"/>
      <c r="GN14" s="333"/>
      <c r="GO14" s="333"/>
      <c r="GP14" s="333"/>
      <c r="GQ14" s="333"/>
      <c r="GR14" s="333"/>
      <c r="GS14" s="333"/>
      <c r="GT14" s="333"/>
      <c r="GU14" s="333"/>
      <c r="GV14" s="333"/>
      <c r="GW14" s="333"/>
      <c r="GX14" s="333"/>
      <c r="GY14" s="333"/>
      <c r="GZ14" s="333"/>
      <c r="HA14" s="333"/>
      <c r="HB14" s="333"/>
      <c r="HC14" s="333"/>
      <c r="HD14" s="333"/>
      <c r="HE14" s="333"/>
      <c r="HF14" s="333"/>
      <c r="HG14" s="333"/>
      <c r="HH14" s="333"/>
      <c r="HI14" s="333"/>
      <c r="HJ14" s="333"/>
      <c r="HK14" s="333"/>
      <c r="HL14" s="333"/>
      <c r="HM14" s="333"/>
      <c r="HN14" s="333"/>
      <c r="HO14" s="333"/>
      <c r="HP14" s="333"/>
      <c r="HQ14" s="333"/>
      <c r="HR14" s="333"/>
      <c r="HS14" s="333"/>
      <c r="HT14" s="333"/>
      <c r="HU14" s="333"/>
      <c r="HV14" s="333"/>
      <c r="HW14" s="333"/>
      <c r="HX14" s="333"/>
      <c r="HY14" s="333"/>
      <c r="HZ14" s="333"/>
      <c r="IA14" s="333"/>
      <c r="IB14" s="333"/>
      <c r="IC14" s="333"/>
      <c r="ID14" s="333"/>
      <c r="IE14" s="333"/>
      <c r="IF14" s="333"/>
      <c r="IG14" s="333"/>
      <c r="IH14" s="333"/>
      <c r="II14" s="333"/>
      <c r="IJ14" s="333"/>
      <c r="IK14" s="333"/>
      <c r="IL14" s="333"/>
      <c r="IM14" s="333"/>
      <c r="IN14" s="333"/>
      <c r="IO14" s="333"/>
      <c r="IP14" s="333"/>
      <c r="IQ14" s="333"/>
      <c r="IR14" s="333"/>
      <c r="IS14" s="333"/>
      <c r="IT14" s="333"/>
      <c r="IU14" s="333"/>
    </row>
    <row r="15" spans="2:255" ht="14.25" customHeight="1">
      <c r="B15" s="519"/>
      <c r="C15" s="451" t="s">
        <v>564</v>
      </c>
      <c r="D15" s="474" t="s">
        <v>550</v>
      </c>
      <c r="E15" s="452"/>
      <c r="F15" s="432">
        <v>1</v>
      </c>
      <c r="G15" s="368" t="s">
        <v>132</v>
      </c>
      <c r="H15" s="368" t="s">
        <v>216</v>
      </c>
      <c r="I15" s="368" t="s">
        <v>132</v>
      </c>
      <c r="J15" s="368" t="s">
        <v>216</v>
      </c>
      <c r="K15" s="453" t="s">
        <v>132</v>
      </c>
      <c r="L15" s="454" t="s">
        <v>132</v>
      </c>
      <c r="M15" s="433" t="s">
        <v>132</v>
      </c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333"/>
      <c r="BB15" s="333"/>
      <c r="BC15" s="333"/>
      <c r="BD15" s="333"/>
      <c r="BE15" s="333"/>
      <c r="BF15" s="333"/>
      <c r="BG15" s="333"/>
      <c r="BH15" s="333"/>
      <c r="BI15" s="333"/>
      <c r="BJ15" s="333"/>
      <c r="BK15" s="333"/>
      <c r="BL15" s="333"/>
      <c r="BM15" s="333"/>
      <c r="BN15" s="333"/>
      <c r="BO15" s="333"/>
      <c r="BP15" s="333"/>
      <c r="BQ15" s="333"/>
      <c r="BR15" s="333"/>
      <c r="BS15" s="333"/>
      <c r="BT15" s="333"/>
      <c r="BU15" s="333"/>
      <c r="BV15" s="333"/>
      <c r="BW15" s="333"/>
      <c r="BX15" s="333"/>
      <c r="BY15" s="333"/>
      <c r="BZ15" s="333"/>
      <c r="CA15" s="333"/>
      <c r="CB15" s="333"/>
      <c r="CC15" s="333"/>
      <c r="CD15" s="333"/>
      <c r="CE15" s="333"/>
      <c r="CF15" s="333"/>
      <c r="CG15" s="333"/>
      <c r="CH15" s="333"/>
      <c r="CI15" s="333"/>
      <c r="CJ15" s="333"/>
      <c r="CK15" s="333"/>
      <c r="CL15" s="333"/>
      <c r="CM15" s="333"/>
      <c r="CN15" s="333"/>
      <c r="CO15" s="333"/>
      <c r="CP15" s="333"/>
      <c r="CQ15" s="333"/>
      <c r="CR15" s="333"/>
      <c r="CS15" s="333"/>
      <c r="CT15" s="333"/>
      <c r="CU15" s="333"/>
      <c r="CV15" s="333"/>
      <c r="CW15" s="333"/>
      <c r="CX15" s="333"/>
      <c r="CY15" s="333"/>
      <c r="CZ15" s="333"/>
      <c r="DA15" s="333"/>
      <c r="DB15" s="333"/>
      <c r="DC15" s="333"/>
      <c r="DD15" s="333"/>
      <c r="DE15" s="333"/>
      <c r="DF15" s="333"/>
      <c r="DG15" s="333"/>
      <c r="DH15" s="333"/>
      <c r="DI15" s="333"/>
      <c r="DJ15" s="333"/>
      <c r="DK15" s="333"/>
      <c r="DL15" s="333"/>
      <c r="DM15" s="333"/>
      <c r="DN15" s="333"/>
      <c r="DO15" s="333"/>
      <c r="DP15" s="333"/>
      <c r="DQ15" s="333"/>
      <c r="DR15" s="333"/>
      <c r="DS15" s="333"/>
      <c r="DT15" s="333"/>
      <c r="DU15" s="333"/>
      <c r="DV15" s="333"/>
      <c r="DW15" s="333"/>
      <c r="DX15" s="333"/>
      <c r="DY15" s="333"/>
      <c r="DZ15" s="333"/>
      <c r="EA15" s="333"/>
      <c r="EB15" s="333"/>
      <c r="EC15" s="333"/>
      <c r="ED15" s="333"/>
      <c r="EE15" s="333"/>
      <c r="EF15" s="333"/>
      <c r="EG15" s="333"/>
      <c r="EH15" s="333"/>
      <c r="EI15" s="333"/>
      <c r="EJ15" s="333"/>
      <c r="EK15" s="333"/>
      <c r="EL15" s="333"/>
      <c r="EM15" s="333"/>
      <c r="EN15" s="333"/>
      <c r="EO15" s="333"/>
      <c r="EP15" s="333"/>
      <c r="EQ15" s="333"/>
      <c r="ER15" s="333"/>
      <c r="ES15" s="333"/>
      <c r="ET15" s="333"/>
      <c r="EU15" s="333"/>
      <c r="EV15" s="333"/>
      <c r="EW15" s="333"/>
      <c r="EX15" s="333"/>
      <c r="EY15" s="333"/>
      <c r="EZ15" s="333"/>
      <c r="FA15" s="333"/>
      <c r="FB15" s="333"/>
      <c r="FC15" s="333"/>
      <c r="FD15" s="333"/>
      <c r="FE15" s="333"/>
      <c r="FF15" s="333"/>
      <c r="FG15" s="333"/>
      <c r="FH15" s="333"/>
      <c r="FI15" s="333"/>
      <c r="FJ15" s="333"/>
      <c r="FK15" s="333"/>
      <c r="FL15" s="333"/>
      <c r="FM15" s="333"/>
      <c r="FN15" s="333"/>
      <c r="FO15" s="333"/>
      <c r="FP15" s="333"/>
      <c r="FQ15" s="333"/>
      <c r="FR15" s="333"/>
      <c r="FS15" s="333"/>
      <c r="FT15" s="333"/>
      <c r="FU15" s="333"/>
      <c r="FV15" s="333"/>
      <c r="FW15" s="333"/>
      <c r="FX15" s="333"/>
      <c r="FY15" s="333"/>
      <c r="FZ15" s="333"/>
      <c r="GA15" s="333"/>
      <c r="GB15" s="333"/>
      <c r="GC15" s="333"/>
      <c r="GD15" s="333"/>
      <c r="GE15" s="333"/>
      <c r="GF15" s="333"/>
      <c r="GG15" s="333"/>
      <c r="GH15" s="333"/>
      <c r="GI15" s="333"/>
      <c r="GJ15" s="333"/>
      <c r="GK15" s="333"/>
      <c r="GL15" s="333"/>
      <c r="GM15" s="333"/>
      <c r="GN15" s="333"/>
      <c r="GO15" s="333"/>
      <c r="GP15" s="333"/>
      <c r="GQ15" s="333"/>
      <c r="GR15" s="333"/>
      <c r="GS15" s="333"/>
      <c r="GT15" s="333"/>
      <c r="GU15" s="333"/>
      <c r="GV15" s="333"/>
      <c r="GW15" s="333"/>
      <c r="GX15" s="333"/>
      <c r="GY15" s="333"/>
      <c r="GZ15" s="333"/>
      <c r="HA15" s="333"/>
      <c r="HB15" s="333"/>
      <c r="HC15" s="333"/>
      <c r="HD15" s="333"/>
      <c r="HE15" s="333"/>
      <c r="HF15" s="333"/>
      <c r="HG15" s="333"/>
      <c r="HH15" s="333"/>
      <c r="HI15" s="333"/>
      <c r="HJ15" s="333"/>
      <c r="HK15" s="333"/>
      <c r="HL15" s="333"/>
      <c r="HM15" s="333"/>
      <c r="HN15" s="333"/>
      <c r="HO15" s="333"/>
      <c r="HP15" s="333"/>
      <c r="HQ15" s="333"/>
      <c r="HR15" s="333"/>
      <c r="HS15" s="333"/>
      <c r="HT15" s="333"/>
      <c r="HU15" s="333"/>
      <c r="HV15" s="333"/>
      <c r="HW15" s="333"/>
      <c r="HX15" s="333"/>
      <c r="HY15" s="333"/>
      <c r="HZ15" s="333"/>
      <c r="IA15" s="333"/>
      <c r="IB15" s="333"/>
      <c r="IC15" s="333"/>
      <c r="ID15" s="333"/>
      <c r="IE15" s="333"/>
      <c r="IF15" s="333"/>
      <c r="IG15" s="333"/>
      <c r="IH15" s="333"/>
      <c r="II15" s="333"/>
      <c r="IJ15" s="333"/>
      <c r="IK15" s="333"/>
      <c r="IL15" s="333"/>
      <c r="IM15" s="333"/>
      <c r="IN15" s="333"/>
      <c r="IO15" s="333"/>
      <c r="IP15" s="333"/>
      <c r="IQ15" s="333"/>
      <c r="IR15" s="333"/>
      <c r="IS15" s="333"/>
      <c r="IT15" s="333"/>
      <c r="IU15" s="333"/>
    </row>
    <row r="16" spans="2:255" ht="14.25" customHeight="1" thickBot="1">
      <c r="B16" s="520"/>
      <c r="C16" s="491" t="s">
        <v>565</v>
      </c>
      <c r="D16" s="474" t="s">
        <v>551</v>
      </c>
      <c r="E16" s="492"/>
      <c r="F16" s="398">
        <v>1</v>
      </c>
      <c r="G16" s="399" t="s">
        <v>132</v>
      </c>
      <c r="H16" s="399" t="s">
        <v>216</v>
      </c>
      <c r="I16" s="399" t="s">
        <v>132</v>
      </c>
      <c r="J16" s="399" t="s">
        <v>216</v>
      </c>
      <c r="K16" s="493" t="s">
        <v>132</v>
      </c>
      <c r="L16" s="494" t="s">
        <v>132</v>
      </c>
      <c r="M16" s="433" t="s">
        <v>132</v>
      </c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333"/>
      <c r="BA16" s="333"/>
      <c r="BB16" s="333"/>
      <c r="BC16" s="333"/>
      <c r="BD16" s="333"/>
      <c r="BE16" s="333"/>
      <c r="BF16" s="333"/>
      <c r="BG16" s="333"/>
      <c r="BH16" s="333"/>
      <c r="BI16" s="333"/>
      <c r="BJ16" s="333"/>
      <c r="BK16" s="333"/>
      <c r="BL16" s="333"/>
      <c r="BM16" s="333"/>
      <c r="BN16" s="333"/>
      <c r="BO16" s="333"/>
      <c r="BP16" s="333"/>
      <c r="BQ16" s="333"/>
      <c r="BR16" s="333"/>
      <c r="BS16" s="333"/>
      <c r="BT16" s="333"/>
      <c r="BU16" s="333"/>
      <c r="BV16" s="333"/>
      <c r="BW16" s="333"/>
      <c r="BX16" s="333"/>
      <c r="BY16" s="333"/>
      <c r="BZ16" s="333"/>
      <c r="CA16" s="333"/>
      <c r="CB16" s="333"/>
      <c r="CC16" s="333"/>
      <c r="CD16" s="333"/>
      <c r="CE16" s="333"/>
      <c r="CF16" s="333"/>
      <c r="CG16" s="333"/>
      <c r="CH16" s="333"/>
      <c r="CI16" s="333"/>
      <c r="CJ16" s="333"/>
      <c r="CK16" s="333"/>
      <c r="CL16" s="333"/>
      <c r="CM16" s="333"/>
      <c r="CN16" s="333"/>
      <c r="CO16" s="333"/>
      <c r="CP16" s="333"/>
      <c r="CQ16" s="333"/>
      <c r="CR16" s="333"/>
      <c r="CS16" s="333"/>
      <c r="CT16" s="333"/>
      <c r="CU16" s="333"/>
      <c r="CV16" s="333"/>
      <c r="CW16" s="333"/>
      <c r="CX16" s="333"/>
      <c r="CY16" s="333"/>
      <c r="CZ16" s="333"/>
      <c r="DA16" s="333"/>
      <c r="DB16" s="333"/>
      <c r="DC16" s="333"/>
      <c r="DD16" s="333"/>
      <c r="DE16" s="333"/>
      <c r="DF16" s="333"/>
      <c r="DG16" s="333"/>
      <c r="DH16" s="333"/>
      <c r="DI16" s="333"/>
      <c r="DJ16" s="333"/>
      <c r="DK16" s="333"/>
      <c r="DL16" s="333"/>
      <c r="DM16" s="333"/>
      <c r="DN16" s="333"/>
      <c r="DO16" s="333"/>
      <c r="DP16" s="333"/>
      <c r="DQ16" s="333"/>
      <c r="DR16" s="333"/>
      <c r="DS16" s="333"/>
      <c r="DT16" s="333"/>
      <c r="DU16" s="333"/>
      <c r="DV16" s="333"/>
      <c r="DW16" s="333"/>
      <c r="DX16" s="333"/>
      <c r="DY16" s="333"/>
      <c r="DZ16" s="333"/>
      <c r="EA16" s="333"/>
      <c r="EB16" s="333"/>
      <c r="EC16" s="333"/>
      <c r="ED16" s="333"/>
      <c r="EE16" s="333"/>
      <c r="EF16" s="333"/>
      <c r="EG16" s="333"/>
      <c r="EH16" s="333"/>
      <c r="EI16" s="333"/>
      <c r="EJ16" s="333"/>
      <c r="EK16" s="333"/>
      <c r="EL16" s="333"/>
      <c r="EM16" s="333"/>
      <c r="EN16" s="333"/>
      <c r="EO16" s="333"/>
      <c r="EP16" s="333"/>
      <c r="EQ16" s="333"/>
      <c r="ER16" s="333"/>
      <c r="ES16" s="333"/>
      <c r="ET16" s="333"/>
      <c r="EU16" s="333"/>
      <c r="EV16" s="333"/>
      <c r="EW16" s="333"/>
      <c r="EX16" s="333"/>
      <c r="EY16" s="333"/>
      <c r="EZ16" s="333"/>
      <c r="FA16" s="333"/>
      <c r="FB16" s="333"/>
      <c r="FC16" s="333"/>
      <c r="FD16" s="333"/>
      <c r="FE16" s="333"/>
      <c r="FF16" s="333"/>
      <c r="FG16" s="333"/>
      <c r="FH16" s="333"/>
      <c r="FI16" s="333"/>
      <c r="FJ16" s="333"/>
      <c r="FK16" s="333"/>
      <c r="FL16" s="333"/>
      <c r="FM16" s="333"/>
      <c r="FN16" s="333"/>
      <c r="FO16" s="333"/>
      <c r="FP16" s="333"/>
      <c r="FQ16" s="333"/>
      <c r="FR16" s="333"/>
      <c r="FS16" s="333"/>
      <c r="FT16" s="333"/>
      <c r="FU16" s="333"/>
      <c r="FV16" s="333"/>
      <c r="FW16" s="333"/>
      <c r="FX16" s="333"/>
      <c r="FY16" s="333"/>
      <c r="FZ16" s="333"/>
      <c r="GA16" s="333"/>
      <c r="GB16" s="333"/>
      <c r="GC16" s="333"/>
      <c r="GD16" s="333"/>
      <c r="GE16" s="333"/>
      <c r="GF16" s="333"/>
      <c r="GG16" s="333"/>
      <c r="GH16" s="333"/>
      <c r="GI16" s="333"/>
      <c r="GJ16" s="333"/>
      <c r="GK16" s="333"/>
      <c r="GL16" s="333"/>
      <c r="GM16" s="333"/>
      <c r="GN16" s="333"/>
      <c r="GO16" s="333"/>
      <c r="GP16" s="333"/>
      <c r="GQ16" s="333"/>
      <c r="GR16" s="333"/>
      <c r="GS16" s="333"/>
      <c r="GT16" s="333"/>
      <c r="GU16" s="333"/>
      <c r="GV16" s="333"/>
      <c r="GW16" s="333"/>
      <c r="GX16" s="333"/>
      <c r="GY16" s="333"/>
      <c r="GZ16" s="333"/>
      <c r="HA16" s="333"/>
      <c r="HB16" s="333"/>
      <c r="HC16" s="333"/>
      <c r="HD16" s="333"/>
      <c r="HE16" s="333"/>
      <c r="HF16" s="333"/>
      <c r="HG16" s="333"/>
      <c r="HH16" s="333"/>
      <c r="HI16" s="333"/>
      <c r="HJ16" s="333"/>
      <c r="HK16" s="333"/>
      <c r="HL16" s="333"/>
      <c r="HM16" s="333"/>
      <c r="HN16" s="333"/>
      <c r="HO16" s="333"/>
      <c r="HP16" s="333"/>
      <c r="HQ16" s="333"/>
      <c r="HR16" s="333"/>
      <c r="HS16" s="333"/>
      <c r="HT16" s="333"/>
      <c r="HU16" s="333"/>
      <c r="HV16" s="333"/>
      <c r="HW16" s="333"/>
      <c r="HX16" s="333"/>
      <c r="HY16" s="333"/>
      <c r="HZ16" s="333"/>
      <c r="IA16" s="333"/>
      <c r="IB16" s="333"/>
      <c r="IC16" s="333"/>
      <c r="ID16" s="333"/>
      <c r="IE16" s="333"/>
      <c r="IF16" s="333"/>
      <c r="IG16" s="333"/>
      <c r="IH16" s="333"/>
      <c r="II16" s="333"/>
      <c r="IJ16" s="333"/>
      <c r="IK16" s="333"/>
      <c r="IL16" s="333"/>
      <c r="IM16" s="333"/>
      <c r="IN16" s="333"/>
      <c r="IO16" s="333"/>
      <c r="IP16" s="333"/>
      <c r="IQ16" s="333"/>
      <c r="IR16" s="333"/>
      <c r="IS16" s="333"/>
      <c r="IT16" s="333"/>
      <c r="IU16" s="333"/>
    </row>
    <row r="17" spans="2:255" ht="14.25" hidden="1" customHeight="1" thickBot="1">
      <c r="B17" s="480" t="s">
        <v>514</v>
      </c>
      <c r="C17" s="434" t="s">
        <v>75</v>
      </c>
      <c r="D17" s="418" t="s">
        <v>84</v>
      </c>
      <c r="E17" s="418" t="s">
        <v>85</v>
      </c>
      <c r="F17" s="384">
        <v>2</v>
      </c>
      <c r="G17" s="385" t="s">
        <v>216</v>
      </c>
      <c r="H17" s="385" t="s">
        <v>132</v>
      </c>
      <c r="I17" s="385" t="s">
        <v>132</v>
      </c>
      <c r="J17" s="422" t="s">
        <v>516</v>
      </c>
      <c r="K17" s="435" t="s">
        <v>132</v>
      </c>
      <c r="L17" s="439" t="s">
        <v>90</v>
      </c>
      <c r="M17" s="436" t="s">
        <v>170</v>
      </c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  <c r="AT17" s="333"/>
      <c r="AU17" s="333"/>
      <c r="AV17" s="333"/>
      <c r="AW17" s="333"/>
      <c r="AX17" s="333"/>
      <c r="AY17" s="333"/>
      <c r="AZ17" s="333"/>
      <c r="BA17" s="333"/>
      <c r="BB17" s="333"/>
      <c r="BC17" s="333"/>
      <c r="BD17" s="333"/>
      <c r="BE17" s="333"/>
      <c r="BF17" s="333"/>
      <c r="BG17" s="333"/>
      <c r="BH17" s="333"/>
      <c r="BI17" s="333"/>
      <c r="BJ17" s="333"/>
      <c r="BK17" s="333"/>
      <c r="BL17" s="333"/>
      <c r="BM17" s="333"/>
      <c r="BN17" s="333"/>
      <c r="BO17" s="333"/>
      <c r="BP17" s="333"/>
      <c r="BQ17" s="333"/>
      <c r="BR17" s="333"/>
      <c r="BS17" s="333"/>
      <c r="BT17" s="333"/>
      <c r="BU17" s="333"/>
      <c r="BV17" s="333"/>
      <c r="BW17" s="333"/>
      <c r="BX17" s="333"/>
      <c r="BY17" s="333"/>
      <c r="BZ17" s="333"/>
      <c r="CA17" s="333"/>
      <c r="CB17" s="333"/>
      <c r="CC17" s="333"/>
      <c r="CD17" s="333"/>
      <c r="CE17" s="333"/>
      <c r="CF17" s="333"/>
      <c r="CG17" s="333"/>
      <c r="CH17" s="333"/>
      <c r="CI17" s="333"/>
      <c r="CJ17" s="333"/>
      <c r="CK17" s="333"/>
      <c r="CL17" s="333"/>
      <c r="CM17" s="333"/>
      <c r="CN17" s="333"/>
      <c r="CO17" s="333"/>
      <c r="CP17" s="333"/>
      <c r="CQ17" s="333"/>
      <c r="CR17" s="333"/>
      <c r="CS17" s="333"/>
      <c r="CT17" s="333"/>
      <c r="CU17" s="333"/>
      <c r="CV17" s="333"/>
      <c r="CW17" s="333"/>
      <c r="CX17" s="333"/>
      <c r="CY17" s="333"/>
      <c r="CZ17" s="333"/>
      <c r="DA17" s="333"/>
      <c r="DB17" s="333"/>
      <c r="DC17" s="333"/>
      <c r="DD17" s="333"/>
      <c r="DE17" s="333"/>
      <c r="DF17" s="333"/>
      <c r="DG17" s="333"/>
      <c r="DH17" s="333"/>
      <c r="DI17" s="333"/>
      <c r="DJ17" s="333"/>
      <c r="DK17" s="333"/>
      <c r="DL17" s="333"/>
      <c r="DM17" s="333"/>
      <c r="DN17" s="333"/>
      <c r="DO17" s="333"/>
      <c r="DP17" s="333"/>
      <c r="DQ17" s="333"/>
      <c r="DR17" s="333"/>
      <c r="DS17" s="333"/>
      <c r="DT17" s="333"/>
      <c r="DU17" s="333"/>
      <c r="DV17" s="333"/>
      <c r="DW17" s="333"/>
      <c r="DX17" s="333"/>
      <c r="DY17" s="333"/>
      <c r="DZ17" s="333"/>
      <c r="EA17" s="333"/>
      <c r="EB17" s="333"/>
      <c r="EC17" s="333"/>
      <c r="ED17" s="333"/>
      <c r="EE17" s="333"/>
      <c r="EF17" s="333"/>
      <c r="EG17" s="333"/>
      <c r="EH17" s="333"/>
      <c r="EI17" s="333"/>
      <c r="EJ17" s="333"/>
      <c r="EK17" s="333"/>
      <c r="EL17" s="333"/>
      <c r="EM17" s="333"/>
      <c r="EN17" s="333"/>
      <c r="EO17" s="333"/>
      <c r="EP17" s="333"/>
      <c r="EQ17" s="333"/>
      <c r="ER17" s="333"/>
      <c r="ES17" s="333"/>
      <c r="ET17" s="333"/>
      <c r="EU17" s="333"/>
      <c r="EV17" s="333"/>
      <c r="EW17" s="333"/>
      <c r="EX17" s="333"/>
      <c r="EY17" s="333"/>
      <c r="EZ17" s="333"/>
      <c r="FA17" s="333"/>
      <c r="FB17" s="333"/>
      <c r="FC17" s="333"/>
      <c r="FD17" s="333"/>
      <c r="FE17" s="333"/>
      <c r="FF17" s="333"/>
      <c r="FG17" s="333"/>
      <c r="FH17" s="333"/>
      <c r="FI17" s="333"/>
      <c r="FJ17" s="333"/>
      <c r="FK17" s="333"/>
      <c r="FL17" s="333"/>
      <c r="FM17" s="333"/>
      <c r="FN17" s="333"/>
      <c r="FO17" s="333"/>
      <c r="FP17" s="333"/>
      <c r="FQ17" s="333"/>
      <c r="FR17" s="333"/>
      <c r="FS17" s="333"/>
      <c r="FT17" s="333"/>
      <c r="FU17" s="333"/>
      <c r="FV17" s="333"/>
      <c r="FW17" s="333"/>
      <c r="FX17" s="333"/>
      <c r="FY17" s="333"/>
      <c r="FZ17" s="333"/>
      <c r="GA17" s="333"/>
      <c r="GB17" s="333"/>
      <c r="GC17" s="333"/>
      <c r="GD17" s="333"/>
      <c r="GE17" s="333"/>
      <c r="GF17" s="333"/>
      <c r="GG17" s="333"/>
      <c r="GH17" s="333"/>
      <c r="GI17" s="333"/>
      <c r="GJ17" s="333"/>
      <c r="GK17" s="333"/>
      <c r="GL17" s="333"/>
      <c r="GM17" s="333"/>
      <c r="GN17" s="333"/>
      <c r="GO17" s="333"/>
      <c r="GP17" s="333"/>
      <c r="GQ17" s="333"/>
      <c r="GR17" s="333"/>
      <c r="GS17" s="333"/>
      <c r="GT17" s="333"/>
      <c r="GU17" s="333"/>
      <c r="GV17" s="333"/>
      <c r="GW17" s="333"/>
      <c r="GX17" s="333"/>
      <c r="GY17" s="333"/>
      <c r="GZ17" s="333"/>
      <c r="HA17" s="333"/>
      <c r="HB17" s="333"/>
      <c r="HC17" s="333"/>
      <c r="HD17" s="333"/>
      <c r="HE17" s="333"/>
      <c r="HF17" s="333"/>
      <c r="HG17" s="333"/>
      <c r="HH17" s="333"/>
      <c r="HI17" s="333"/>
      <c r="HJ17" s="333"/>
      <c r="HK17" s="333"/>
      <c r="HL17" s="333"/>
      <c r="HM17" s="333"/>
      <c r="HN17" s="333"/>
      <c r="HO17" s="333"/>
      <c r="HP17" s="333"/>
      <c r="HQ17" s="333"/>
      <c r="HR17" s="333"/>
      <c r="HS17" s="333"/>
      <c r="HT17" s="333"/>
      <c r="HU17" s="333"/>
      <c r="HV17" s="333"/>
      <c r="HW17" s="333"/>
      <c r="HX17" s="333"/>
      <c r="HY17" s="333"/>
      <c r="HZ17" s="333"/>
      <c r="IA17" s="333"/>
      <c r="IB17" s="333"/>
      <c r="IC17" s="333"/>
      <c r="ID17" s="333"/>
      <c r="IE17" s="333"/>
      <c r="IF17" s="333"/>
      <c r="IG17" s="333"/>
      <c r="IH17" s="333"/>
      <c r="II17" s="333"/>
      <c r="IJ17" s="333"/>
      <c r="IK17" s="333"/>
      <c r="IL17" s="333"/>
      <c r="IM17" s="333"/>
      <c r="IN17" s="333"/>
      <c r="IO17" s="333"/>
      <c r="IP17" s="333"/>
      <c r="IQ17" s="333"/>
      <c r="IR17" s="333"/>
      <c r="IS17" s="333"/>
      <c r="IT17" s="333"/>
      <c r="IU17" s="333"/>
    </row>
    <row r="18" spans="2:255" ht="14.25" hidden="1" customHeight="1">
      <c r="B18" s="481"/>
      <c r="C18" s="440" t="s">
        <v>534</v>
      </c>
      <c r="D18" s="441" t="s">
        <v>87</v>
      </c>
      <c r="E18" s="441" t="s">
        <v>85</v>
      </c>
      <c r="F18" s="442">
        <v>2</v>
      </c>
      <c r="G18" s="443" t="s">
        <v>216</v>
      </c>
      <c r="H18" s="443" t="s">
        <v>132</v>
      </c>
      <c r="I18" s="443" t="s">
        <v>132</v>
      </c>
      <c r="J18" s="444" t="s">
        <v>517</v>
      </c>
      <c r="K18" s="445" t="s">
        <v>132</v>
      </c>
      <c r="L18" s="446" t="s">
        <v>90</v>
      </c>
      <c r="M18" s="389" t="s">
        <v>493</v>
      </c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  <c r="AT18" s="333"/>
      <c r="AU18" s="333"/>
      <c r="AV18" s="333"/>
      <c r="AW18" s="333"/>
      <c r="AX18" s="333"/>
      <c r="AY18" s="333"/>
      <c r="AZ18" s="333"/>
      <c r="BA18" s="333"/>
      <c r="BB18" s="333"/>
      <c r="BC18" s="333"/>
      <c r="BD18" s="333"/>
      <c r="BE18" s="333"/>
      <c r="BF18" s="333"/>
      <c r="BG18" s="333"/>
      <c r="BH18" s="333"/>
      <c r="BI18" s="333"/>
      <c r="BJ18" s="333"/>
      <c r="BK18" s="333"/>
      <c r="BL18" s="333"/>
      <c r="BM18" s="333"/>
      <c r="BN18" s="333"/>
      <c r="BO18" s="333"/>
      <c r="BP18" s="333"/>
      <c r="BQ18" s="333"/>
      <c r="BR18" s="333"/>
      <c r="BS18" s="333"/>
      <c r="BT18" s="333"/>
      <c r="BU18" s="333"/>
      <c r="BV18" s="333"/>
      <c r="BW18" s="333"/>
      <c r="BX18" s="333"/>
      <c r="BY18" s="333"/>
      <c r="BZ18" s="333"/>
      <c r="CA18" s="333"/>
      <c r="CB18" s="333"/>
      <c r="CC18" s="333"/>
      <c r="CD18" s="333"/>
      <c r="CE18" s="333"/>
      <c r="CF18" s="333"/>
      <c r="CG18" s="333"/>
      <c r="CH18" s="333"/>
      <c r="CI18" s="333"/>
      <c r="CJ18" s="333"/>
      <c r="CK18" s="333"/>
      <c r="CL18" s="333"/>
      <c r="CM18" s="333"/>
      <c r="CN18" s="333"/>
      <c r="CO18" s="333"/>
      <c r="CP18" s="333"/>
      <c r="CQ18" s="333"/>
      <c r="CR18" s="333"/>
      <c r="CS18" s="333"/>
      <c r="CT18" s="333"/>
      <c r="CU18" s="333"/>
      <c r="CV18" s="333"/>
      <c r="CW18" s="333"/>
      <c r="CX18" s="333"/>
      <c r="CY18" s="333"/>
      <c r="CZ18" s="333"/>
      <c r="DA18" s="333"/>
      <c r="DB18" s="333"/>
      <c r="DC18" s="333"/>
      <c r="DD18" s="333"/>
      <c r="DE18" s="333"/>
      <c r="DF18" s="333"/>
      <c r="DG18" s="333"/>
      <c r="DH18" s="333"/>
      <c r="DI18" s="333"/>
      <c r="DJ18" s="333"/>
      <c r="DK18" s="333"/>
      <c r="DL18" s="333"/>
      <c r="DM18" s="333"/>
      <c r="DN18" s="333"/>
      <c r="DO18" s="333"/>
      <c r="DP18" s="333"/>
      <c r="DQ18" s="333"/>
      <c r="DR18" s="333"/>
      <c r="DS18" s="333"/>
      <c r="DT18" s="333"/>
      <c r="DU18" s="333"/>
      <c r="DV18" s="333"/>
      <c r="DW18" s="333"/>
      <c r="DX18" s="333"/>
      <c r="DY18" s="333"/>
      <c r="DZ18" s="333"/>
      <c r="EA18" s="333"/>
      <c r="EB18" s="333"/>
      <c r="EC18" s="333"/>
      <c r="ED18" s="333"/>
      <c r="EE18" s="333"/>
      <c r="EF18" s="333"/>
      <c r="EG18" s="333"/>
      <c r="EH18" s="333"/>
      <c r="EI18" s="333"/>
      <c r="EJ18" s="333"/>
      <c r="EK18" s="333"/>
      <c r="EL18" s="333"/>
      <c r="EM18" s="333"/>
      <c r="EN18" s="333"/>
      <c r="EO18" s="333"/>
      <c r="EP18" s="333"/>
      <c r="EQ18" s="333"/>
      <c r="ER18" s="333"/>
      <c r="ES18" s="333"/>
      <c r="ET18" s="333"/>
      <c r="EU18" s="333"/>
      <c r="EV18" s="333"/>
      <c r="EW18" s="333"/>
      <c r="EX18" s="333"/>
      <c r="EY18" s="333"/>
      <c r="EZ18" s="333"/>
      <c r="FA18" s="333"/>
      <c r="FB18" s="333"/>
      <c r="FC18" s="333"/>
      <c r="FD18" s="333"/>
      <c r="FE18" s="333"/>
      <c r="FF18" s="333"/>
      <c r="FG18" s="333"/>
      <c r="FH18" s="333"/>
      <c r="FI18" s="333"/>
      <c r="FJ18" s="333"/>
      <c r="FK18" s="333"/>
      <c r="FL18" s="333"/>
      <c r="FM18" s="333"/>
      <c r="FN18" s="333"/>
      <c r="FO18" s="333"/>
      <c r="FP18" s="333"/>
      <c r="FQ18" s="333"/>
      <c r="FR18" s="333"/>
      <c r="FS18" s="333"/>
      <c r="FT18" s="333"/>
      <c r="FU18" s="333"/>
      <c r="FV18" s="333"/>
      <c r="FW18" s="333"/>
      <c r="FX18" s="333"/>
      <c r="FY18" s="333"/>
      <c r="FZ18" s="333"/>
      <c r="GA18" s="333"/>
      <c r="GB18" s="333"/>
      <c r="GC18" s="333"/>
      <c r="GD18" s="333"/>
      <c r="GE18" s="333"/>
      <c r="GF18" s="333"/>
      <c r="GG18" s="333"/>
      <c r="GH18" s="333"/>
      <c r="GI18" s="333"/>
      <c r="GJ18" s="333"/>
      <c r="GK18" s="333"/>
      <c r="GL18" s="333"/>
      <c r="GM18" s="333"/>
      <c r="GN18" s="333"/>
      <c r="GO18" s="333"/>
      <c r="GP18" s="333"/>
      <c r="GQ18" s="333"/>
      <c r="GR18" s="333"/>
      <c r="GS18" s="333"/>
      <c r="GT18" s="333"/>
      <c r="GU18" s="333"/>
      <c r="GV18" s="333"/>
      <c r="GW18" s="333"/>
      <c r="GX18" s="333"/>
      <c r="GY18" s="333"/>
      <c r="GZ18" s="333"/>
      <c r="HA18" s="333"/>
      <c r="HB18" s="333"/>
      <c r="HC18" s="333"/>
      <c r="HD18" s="333"/>
      <c r="HE18" s="333"/>
      <c r="HF18" s="333"/>
      <c r="HG18" s="333"/>
      <c r="HH18" s="333"/>
      <c r="HI18" s="333"/>
      <c r="HJ18" s="333"/>
      <c r="HK18" s="333"/>
      <c r="HL18" s="333"/>
      <c r="HM18" s="333"/>
      <c r="HN18" s="333"/>
      <c r="HO18" s="333"/>
      <c r="HP18" s="333"/>
      <c r="HQ18" s="333"/>
      <c r="HR18" s="333"/>
      <c r="HS18" s="333"/>
      <c r="HT18" s="333"/>
      <c r="HU18" s="333"/>
      <c r="HV18" s="333"/>
      <c r="HW18" s="333"/>
      <c r="HX18" s="333"/>
      <c r="HY18" s="333"/>
      <c r="HZ18" s="333"/>
      <c r="IA18" s="333"/>
      <c r="IB18" s="333"/>
      <c r="IC18" s="333"/>
      <c r="ID18" s="333"/>
      <c r="IE18" s="333"/>
      <c r="IF18" s="333"/>
      <c r="IG18" s="333"/>
      <c r="IH18" s="333"/>
      <c r="II18" s="333"/>
      <c r="IJ18" s="333"/>
      <c r="IK18" s="333"/>
      <c r="IL18" s="333"/>
      <c r="IM18" s="333"/>
      <c r="IN18" s="333"/>
      <c r="IO18" s="333"/>
      <c r="IP18" s="333"/>
      <c r="IQ18" s="333"/>
      <c r="IR18" s="333"/>
      <c r="IS18" s="333"/>
      <c r="IT18" s="333"/>
      <c r="IU18" s="333"/>
    </row>
    <row r="19" spans="2:255" ht="14.25" hidden="1" customHeight="1">
      <c r="B19" s="481"/>
      <c r="C19" s="386" t="s">
        <v>76</v>
      </c>
      <c r="D19" s="712" t="s">
        <v>88</v>
      </c>
      <c r="E19" s="417" t="s">
        <v>89</v>
      </c>
      <c r="F19" s="390">
        <v>2</v>
      </c>
      <c r="G19" s="369" t="s">
        <v>216</v>
      </c>
      <c r="H19" s="369" t="s">
        <v>132</v>
      </c>
      <c r="I19" s="370" t="s">
        <v>77</v>
      </c>
      <c r="J19" s="423" t="s">
        <v>518</v>
      </c>
      <c r="K19" s="388" t="s">
        <v>132</v>
      </c>
      <c r="L19" s="437" t="s">
        <v>532</v>
      </c>
      <c r="M19" s="391" t="s">
        <v>491</v>
      </c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33"/>
      <c r="AV19" s="333"/>
      <c r="AW19" s="333"/>
      <c r="AX19" s="333"/>
      <c r="AY19" s="333"/>
      <c r="AZ19" s="333"/>
      <c r="BA19" s="333"/>
      <c r="BB19" s="333"/>
      <c r="BC19" s="333"/>
      <c r="BD19" s="333"/>
      <c r="BE19" s="333"/>
      <c r="BF19" s="333"/>
      <c r="BG19" s="333"/>
      <c r="BH19" s="333"/>
      <c r="BI19" s="333"/>
      <c r="BJ19" s="333"/>
      <c r="BK19" s="333"/>
      <c r="BL19" s="333"/>
      <c r="BM19" s="333"/>
      <c r="BN19" s="333"/>
      <c r="BO19" s="333"/>
      <c r="BP19" s="333"/>
      <c r="BQ19" s="333"/>
      <c r="BR19" s="333"/>
      <c r="BS19" s="333"/>
      <c r="BT19" s="333"/>
      <c r="BU19" s="333"/>
      <c r="BV19" s="333"/>
      <c r="BW19" s="333"/>
      <c r="BX19" s="333"/>
      <c r="BY19" s="333"/>
      <c r="BZ19" s="333"/>
      <c r="CA19" s="333"/>
      <c r="CB19" s="333"/>
      <c r="CC19" s="333"/>
      <c r="CD19" s="333"/>
      <c r="CE19" s="333"/>
      <c r="CF19" s="333"/>
      <c r="CG19" s="333"/>
      <c r="CH19" s="333"/>
      <c r="CI19" s="333"/>
      <c r="CJ19" s="333"/>
      <c r="CK19" s="333"/>
      <c r="CL19" s="333"/>
      <c r="CM19" s="333"/>
      <c r="CN19" s="333"/>
      <c r="CO19" s="333"/>
      <c r="CP19" s="333"/>
      <c r="CQ19" s="333"/>
      <c r="CR19" s="333"/>
      <c r="CS19" s="333"/>
      <c r="CT19" s="333"/>
      <c r="CU19" s="333"/>
      <c r="CV19" s="333"/>
      <c r="CW19" s="333"/>
      <c r="CX19" s="333"/>
      <c r="CY19" s="333"/>
      <c r="CZ19" s="333"/>
      <c r="DA19" s="333"/>
      <c r="DB19" s="333"/>
      <c r="DC19" s="333"/>
      <c r="DD19" s="333"/>
      <c r="DE19" s="333"/>
      <c r="DF19" s="333"/>
      <c r="DG19" s="333"/>
      <c r="DH19" s="333"/>
      <c r="DI19" s="333"/>
      <c r="DJ19" s="333"/>
      <c r="DK19" s="333"/>
      <c r="DL19" s="333"/>
      <c r="DM19" s="333"/>
      <c r="DN19" s="333"/>
      <c r="DO19" s="333"/>
      <c r="DP19" s="333"/>
      <c r="DQ19" s="333"/>
      <c r="DR19" s="333"/>
      <c r="DS19" s="333"/>
      <c r="DT19" s="333"/>
      <c r="DU19" s="333"/>
      <c r="DV19" s="333"/>
      <c r="DW19" s="333"/>
      <c r="DX19" s="333"/>
      <c r="DY19" s="333"/>
      <c r="DZ19" s="333"/>
      <c r="EA19" s="333"/>
      <c r="EB19" s="333"/>
      <c r="EC19" s="333"/>
      <c r="ED19" s="333"/>
      <c r="EE19" s="333"/>
      <c r="EF19" s="333"/>
      <c r="EG19" s="333"/>
      <c r="EH19" s="333"/>
      <c r="EI19" s="333"/>
      <c r="EJ19" s="333"/>
      <c r="EK19" s="333"/>
      <c r="EL19" s="333"/>
      <c r="EM19" s="333"/>
      <c r="EN19" s="333"/>
      <c r="EO19" s="333"/>
      <c r="EP19" s="333"/>
      <c r="EQ19" s="333"/>
      <c r="ER19" s="333"/>
      <c r="ES19" s="333"/>
      <c r="ET19" s="333"/>
      <c r="EU19" s="333"/>
      <c r="EV19" s="333"/>
      <c r="EW19" s="333"/>
      <c r="EX19" s="333"/>
      <c r="EY19" s="333"/>
      <c r="EZ19" s="333"/>
      <c r="FA19" s="333"/>
      <c r="FB19" s="333"/>
      <c r="FC19" s="333"/>
      <c r="FD19" s="333"/>
      <c r="FE19" s="333"/>
      <c r="FF19" s="333"/>
      <c r="FG19" s="333"/>
      <c r="FH19" s="333"/>
      <c r="FI19" s="333"/>
      <c r="FJ19" s="333"/>
      <c r="FK19" s="333"/>
      <c r="FL19" s="333"/>
      <c r="FM19" s="333"/>
      <c r="FN19" s="333"/>
      <c r="FO19" s="333"/>
      <c r="FP19" s="333"/>
      <c r="FQ19" s="333"/>
      <c r="FR19" s="333"/>
      <c r="FS19" s="333"/>
      <c r="FT19" s="333"/>
      <c r="FU19" s="333"/>
      <c r="FV19" s="333"/>
      <c r="FW19" s="333"/>
      <c r="FX19" s="333"/>
      <c r="FY19" s="333"/>
      <c r="FZ19" s="333"/>
      <c r="GA19" s="333"/>
      <c r="GB19" s="333"/>
      <c r="GC19" s="333"/>
      <c r="GD19" s="333"/>
      <c r="GE19" s="333"/>
      <c r="GF19" s="333"/>
      <c r="GG19" s="333"/>
      <c r="GH19" s="333"/>
      <c r="GI19" s="333"/>
      <c r="GJ19" s="333"/>
      <c r="GK19" s="333"/>
      <c r="GL19" s="333"/>
      <c r="GM19" s="333"/>
      <c r="GN19" s="333"/>
      <c r="GO19" s="333"/>
      <c r="GP19" s="333"/>
      <c r="GQ19" s="333"/>
      <c r="GR19" s="333"/>
      <c r="GS19" s="333"/>
      <c r="GT19" s="333"/>
      <c r="GU19" s="333"/>
      <c r="GV19" s="333"/>
      <c r="GW19" s="333"/>
      <c r="GX19" s="333"/>
      <c r="GY19" s="333"/>
      <c r="GZ19" s="333"/>
      <c r="HA19" s="333"/>
      <c r="HB19" s="333"/>
      <c r="HC19" s="333"/>
      <c r="HD19" s="333"/>
      <c r="HE19" s="333"/>
      <c r="HF19" s="333"/>
      <c r="HG19" s="333"/>
      <c r="HH19" s="333"/>
      <c r="HI19" s="333"/>
      <c r="HJ19" s="333"/>
      <c r="HK19" s="333"/>
      <c r="HL19" s="333"/>
      <c r="HM19" s="333"/>
      <c r="HN19" s="333"/>
      <c r="HO19" s="333"/>
      <c r="HP19" s="333"/>
      <c r="HQ19" s="333"/>
      <c r="HR19" s="333"/>
      <c r="HS19" s="333"/>
      <c r="HT19" s="333"/>
      <c r="HU19" s="333"/>
      <c r="HV19" s="333"/>
      <c r="HW19" s="333"/>
      <c r="HX19" s="333"/>
      <c r="HY19" s="333"/>
      <c r="HZ19" s="333"/>
      <c r="IA19" s="333"/>
      <c r="IB19" s="333"/>
      <c r="IC19" s="333"/>
      <c r="ID19" s="333"/>
      <c r="IE19" s="333"/>
      <c r="IF19" s="333"/>
      <c r="IG19" s="333"/>
      <c r="IH19" s="333"/>
      <c r="II19" s="333"/>
      <c r="IJ19" s="333"/>
      <c r="IK19" s="333"/>
      <c r="IL19" s="333"/>
      <c r="IM19" s="333"/>
      <c r="IN19" s="333"/>
      <c r="IO19" s="333"/>
      <c r="IP19" s="333"/>
      <c r="IQ19" s="333"/>
      <c r="IR19" s="333"/>
      <c r="IS19" s="333"/>
      <c r="IT19" s="333"/>
      <c r="IU19" s="333"/>
    </row>
    <row r="20" spans="2:255" ht="15.75" hidden="1" customHeight="1">
      <c r="B20" s="481"/>
      <c r="C20" s="386" t="s">
        <v>141</v>
      </c>
      <c r="D20" s="712" t="s">
        <v>91</v>
      </c>
      <c r="E20" s="417" t="s">
        <v>92</v>
      </c>
      <c r="F20" s="390">
        <v>2</v>
      </c>
      <c r="G20" s="369" t="s">
        <v>216</v>
      </c>
      <c r="H20" s="369" t="s">
        <v>132</v>
      </c>
      <c r="I20" s="369" t="s">
        <v>132</v>
      </c>
      <c r="J20" s="423" t="s">
        <v>519</v>
      </c>
      <c r="K20" s="388" t="s">
        <v>132</v>
      </c>
      <c r="L20" s="437" t="s">
        <v>86</v>
      </c>
      <c r="M20" s="391" t="s">
        <v>493</v>
      </c>
    </row>
    <row r="21" spans="2:255" ht="15.75" hidden="1" customHeight="1">
      <c r="B21" s="481"/>
      <c r="C21" s="386" t="s">
        <v>28</v>
      </c>
      <c r="D21" s="712" t="s">
        <v>93</v>
      </c>
      <c r="E21" s="417" t="s">
        <v>92</v>
      </c>
      <c r="F21" s="390">
        <v>2</v>
      </c>
      <c r="G21" s="369" t="s">
        <v>216</v>
      </c>
      <c r="H21" s="369" t="s">
        <v>132</v>
      </c>
      <c r="I21" s="369" t="s">
        <v>132</v>
      </c>
      <c r="J21" s="423" t="s">
        <v>520</v>
      </c>
      <c r="K21" s="388" t="s">
        <v>132</v>
      </c>
      <c r="L21" s="437" t="s">
        <v>532</v>
      </c>
      <c r="M21" s="391" t="s">
        <v>497</v>
      </c>
    </row>
    <row r="22" spans="2:255" ht="15.75" hidden="1" customHeight="1">
      <c r="B22" s="481"/>
      <c r="C22" s="393" t="s">
        <v>287</v>
      </c>
      <c r="D22" s="712" t="s">
        <v>96</v>
      </c>
      <c r="E22" s="417" t="s">
        <v>97</v>
      </c>
      <c r="F22" s="394">
        <v>2</v>
      </c>
      <c r="G22" s="369" t="s">
        <v>216</v>
      </c>
      <c r="H22" s="369" t="s">
        <v>132</v>
      </c>
      <c r="I22" s="370" t="s">
        <v>77</v>
      </c>
      <c r="J22" s="423" t="s">
        <v>521</v>
      </c>
      <c r="K22" s="388" t="s">
        <v>132</v>
      </c>
      <c r="L22" s="437" t="s">
        <v>532</v>
      </c>
      <c r="M22" s="395" t="s">
        <v>492</v>
      </c>
    </row>
    <row r="23" spans="2:255" ht="15.75" hidden="1" customHeight="1">
      <c r="B23" s="481"/>
      <c r="C23" s="393" t="s">
        <v>526</v>
      </c>
      <c r="D23" s="712" t="s">
        <v>98</v>
      </c>
      <c r="E23" s="417" t="s">
        <v>97</v>
      </c>
      <c r="F23" s="394">
        <v>2</v>
      </c>
      <c r="G23" s="369" t="s">
        <v>216</v>
      </c>
      <c r="H23" s="369" t="s">
        <v>132</v>
      </c>
      <c r="I23" s="370" t="s">
        <v>77</v>
      </c>
      <c r="J23" s="423" t="s">
        <v>522</v>
      </c>
      <c r="K23" s="388" t="s">
        <v>132</v>
      </c>
      <c r="L23" s="437" t="s">
        <v>532</v>
      </c>
      <c r="M23" s="395" t="s">
        <v>31</v>
      </c>
    </row>
    <row r="24" spans="2:255" ht="2.25" hidden="1" customHeight="1">
      <c r="B24" s="481"/>
      <c r="C24" s="450" t="s">
        <v>535</v>
      </c>
      <c r="D24" s="712" t="s">
        <v>99</v>
      </c>
      <c r="E24" s="419" t="s">
        <v>100</v>
      </c>
      <c r="F24" s="394">
        <v>2</v>
      </c>
      <c r="G24" s="369" t="s">
        <v>216</v>
      </c>
      <c r="H24" s="369" t="s">
        <v>132</v>
      </c>
      <c r="I24" s="370" t="s">
        <v>77</v>
      </c>
      <c r="J24" s="423" t="s">
        <v>523</v>
      </c>
      <c r="K24" s="392" t="s">
        <v>132</v>
      </c>
      <c r="L24" s="438" t="s">
        <v>101</v>
      </c>
      <c r="M24" s="391" t="s">
        <v>78</v>
      </c>
    </row>
    <row r="25" spans="2:255" ht="15.75" hidden="1" customHeight="1">
      <c r="B25" s="495" t="s">
        <v>581</v>
      </c>
      <c r="C25" s="488" t="s">
        <v>328</v>
      </c>
      <c r="D25" s="713" t="s">
        <v>103</v>
      </c>
      <c r="E25" s="487" t="s">
        <v>102</v>
      </c>
      <c r="F25" s="701">
        <v>2</v>
      </c>
      <c r="G25" s="457" t="s">
        <v>216</v>
      </c>
      <c r="H25" s="457" t="s">
        <v>132</v>
      </c>
      <c r="I25" s="702" t="s">
        <v>77</v>
      </c>
      <c r="J25" s="703" t="s">
        <v>524</v>
      </c>
      <c r="K25" s="461" t="s">
        <v>132</v>
      </c>
      <c r="L25" s="489" t="s">
        <v>86</v>
      </c>
      <c r="M25" s="490" t="s">
        <v>497</v>
      </c>
    </row>
    <row r="26" spans="2:255" ht="15.75" customHeight="1">
      <c r="B26" s="699"/>
      <c r="C26" s="704" t="s">
        <v>141</v>
      </c>
      <c r="D26" s="472" t="s">
        <v>91</v>
      </c>
      <c r="E26" s="472" t="s">
        <v>507</v>
      </c>
      <c r="F26" s="705"/>
      <c r="G26" s="385"/>
      <c r="H26" s="385"/>
      <c r="I26" s="706"/>
      <c r="J26" s="422"/>
      <c r="K26" s="435"/>
      <c r="L26" s="384"/>
      <c r="M26" s="707"/>
    </row>
    <row r="27" spans="2:255" ht="15.75" customHeight="1">
      <c r="B27" s="699"/>
      <c r="C27" s="448" t="s">
        <v>582</v>
      </c>
      <c r="D27" s="474" t="s">
        <v>592</v>
      </c>
      <c r="E27" s="474" t="s">
        <v>507</v>
      </c>
      <c r="F27" s="396"/>
      <c r="G27" s="369"/>
      <c r="H27" s="369"/>
      <c r="I27" s="370"/>
      <c r="J27" s="423"/>
      <c r="K27" s="388"/>
      <c r="L27" s="387"/>
      <c r="M27" s="397"/>
    </row>
    <row r="28" spans="2:255" ht="15.75" customHeight="1">
      <c r="B28" s="699"/>
      <c r="C28" s="448" t="s">
        <v>583</v>
      </c>
      <c r="D28" s="474" t="s">
        <v>593</v>
      </c>
      <c r="E28" s="474" t="s">
        <v>507</v>
      </c>
      <c r="F28" s="396"/>
      <c r="G28" s="369"/>
      <c r="H28" s="369"/>
      <c r="I28" s="370"/>
      <c r="J28" s="423"/>
      <c r="K28" s="388"/>
      <c r="L28" s="387"/>
      <c r="M28" s="397"/>
    </row>
    <row r="29" spans="2:255" ht="15.75" customHeight="1">
      <c r="B29" s="699"/>
      <c r="C29" s="448" t="s">
        <v>586</v>
      </c>
      <c r="D29" s="714" t="s">
        <v>594</v>
      </c>
      <c r="E29" s="474"/>
      <c r="F29" s="396"/>
      <c r="G29" s="369"/>
      <c r="H29" s="369"/>
      <c r="I29" s="370"/>
      <c r="J29" s="423"/>
      <c r="K29" s="388"/>
      <c r="L29" s="387"/>
      <c r="M29" s="397"/>
    </row>
    <row r="30" spans="2:255" ht="15.75" customHeight="1">
      <c r="B30" s="699"/>
      <c r="C30" s="448" t="s">
        <v>584</v>
      </c>
      <c r="D30" s="714" t="s">
        <v>595</v>
      </c>
      <c r="E30" s="474" t="s">
        <v>507</v>
      </c>
      <c r="F30" s="396"/>
      <c r="G30" s="369"/>
      <c r="H30" s="369"/>
      <c r="I30" s="370"/>
      <c r="J30" s="423"/>
      <c r="K30" s="388"/>
      <c r="L30" s="387"/>
      <c r="M30" s="397"/>
    </row>
    <row r="31" spans="2:255" ht="15.75" customHeight="1">
      <c r="B31" s="699"/>
      <c r="C31" s="448" t="s">
        <v>596</v>
      </c>
      <c r="D31" s="714" t="s">
        <v>597</v>
      </c>
      <c r="E31" s="474" t="s">
        <v>507</v>
      </c>
      <c r="F31" s="396"/>
      <c r="G31" s="369"/>
      <c r="H31" s="369"/>
      <c r="I31" s="370"/>
      <c r="J31" s="423"/>
      <c r="K31" s="388"/>
      <c r="L31" s="387"/>
      <c r="M31" s="397"/>
    </row>
    <row r="32" spans="2:255" ht="15.75" customHeight="1">
      <c r="B32" s="699"/>
      <c r="C32" s="448" t="s">
        <v>598</v>
      </c>
      <c r="D32" s="714" t="s">
        <v>599</v>
      </c>
      <c r="E32" s="474" t="s">
        <v>507</v>
      </c>
      <c r="F32" s="396"/>
      <c r="G32" s="369"/>
      <c r="H32" s="369"/>
      <c r="I32" s="370"/>
      <c r="J32" s="423"/>
      <c r="K32" s="388"/>
      <c r="L32" s="387"/>
      <c r="M32" s="397"/>
    </row>
    <row r="33" spans="2:13" ht="15.75" customHeight="1">
      <c r="B33" s="699"/>
      <c r="C33" s="448" t="s">
        <v>585</v>
      </c>
      <c r="D33" s="714" t="s">
        <v>600</v>
      </c>
      <c r="E33" s="474" t="s">
        <v>507</v>
      </c>
      <c r="F33" s="396"/>
      <c r="G33" s="369"/>
      <c r="H33" s="369"/>
      <c r="I33" s="370"/>
      <c r="J33" s="423"/>
      <c r="K33" s="388"/>
      <c r="L33" s="387"/>
      <c r="M33" s="397"/>
    </row>
    <row r="34" spans="2:13" ht="15.75">
      <c r="B34" s="699"/>
      <c r="C34" s="459" t="s">
        <v>511</v>
      </c>
      <c r="D34" s="714" t="s">
        <v>512</v>
      </c>
      <c r="E34" s="474" t="s">
        <v>513</v>
      </c>
      <c r="F34" s="390">
        <v>2</v>
      </c>
      <c r="G34" s="369" t="s">
        <v>216</v>
      </c>
      <c r="H34" s="369" t="s">
        <v>132</v>
      </c>
      <c r="I34" s="470" t="s">
        <v>77</v>
      </c>
      <c r="J34" s="369" t="s">
        <v>132</v>
      </c>
      <c r="K34" s="392" t="s">
        <v>132</v>
      </c>
      <c r="L34" s="390" t="s">
        <v>101</v>
      </c>
      <c r="M34" s="391" t="s">
        <v>78</v>
      </c>
    </row>
    <row r="35" spans="2:13" ht="31.5">
      <c r="B35" s="699"/>
      <c r="C35" s="460" t="s">
        <v>540</v>
      </c>
      <c r="D35" s="708" t="s">
        <v>552</v>
      </c>
      <c r="E35" s="419"/>
      <c r="F35" s="390">
        <v>2</v>
      </c>
      <c r="G35" s="369" t="s">
        <v>132</v>
      </c>
      <c r="H35" s="369" t="s">
        <v>216</v>
      </c>
      <c r="I35" s="369" t="s">
        <v>132</v>
      </c>
      <c r="J35" s="369" t="s">
        <v>216</v>
      </c>
      <c r="K35" s="388" t="s">
        <v>132</v>
      </c>
      <c r="L35" s="390"/>
      <c r="M35" s="391"/>
    </row>
    <row r="36" spans="2:13" ht="15.75">
      <c r="B36" s="699"/>
      <c r="C36" s="459" t="s">
        <v>541</v>
      </c>
      <c r="D36" s="708" t="s">
        <v>553</v>
      </c>
      <c r="E36" s="419"/>
      <c r="F36" s="390">
        <v>2</v>
      </c>
      <c r="G36" s="369" t="s">
        <v>132</v>
      </c>
      <c r="H36" s="369" t="s">
        <v>216</v>
      </c>
      <c r="I36" s="369" t="s">
        <v>132</v>
      </c>
      <c r="J36" s="369" t="s">
        <v>216</v>
      </c>
      <c r="K36" s="388" t="s">
        <v>132</v>
      </c>
      <c r="L36" s="390"/>
      <c r="M36" s="391"/>
    </row>
    <row r="37" spans="2:13" ht="31.5">
      <c r="B37" s="699"/>
      <c r="C37" s="460" t="s">
        <v>542</v>
      </c>
      <c r="D37" s="708" t="s">
        <v>554</v>
      </c>
      <c r="E37" s="419"/>
      <c r="F37" s="390">
        <v>2</v>
      </c>
      <c r="G37" s="369" t="s">
        <v>132</v>
      </c>
      <c r="H37" s="369" t="s">
        <v>216</v>
      </c>
      <c r="I37" s="369" t="s">
        <v>132</v>
      </c>
      <c r="J37" s="369" t="s">
        <v>216</v>
      </c>
      <c r="K37" s="388" t="s">
        <v>132</v>
      </c>
      <c r="L37" s="390"/>
      <c r="M37" s="391"/>
    </row>
    <row r="38" spans="2:13" ht="31.5">
      <c r="B38" s="699"/>
      <c r="C38" s="460" t="s">
        <v>543</v>
      </c>
      <c r="D38" s="708" t="s">
        <v>555</v>
      </c>
      <c r="E38" s="419"/>
      <c r="F38" s="390">
        <v>2</v>
      </c>
      <c r="G38" s="369" t="s">
        <v>132</v>
      </c>
      <c r="H38" s="369" t="s">
        <v>216</v>
      </c>
      <c r="I38" s="369" t="s">
        <v>132</v>
      </c>
      <c r="J38" s="369" t="s">
        <v>216</v>
      </c>
      <c r="K38" s="388" t="s">
        <v>132</v>
      </c>
      <c r="L38" s="390"/>
      <c r="M38" s="391"/>
    </row>
    <row r="39" spans="2:13" ht="31.5">
      <c r="B39" s="699"/>
      <c r="C39" s="460" t="s">
        <v>544</v>
      </c>
      <c r="D39" s="708" t="s">
        <v>556</v>
      </c>
      <c r="E39" s="419"/>
      <c r="F39" s="390">
        <v>2</v>
      </c>
      <c r="G39" s="369" t="s">
        <v>132</v>
      </c>
      <c r="H39" s="369" t="s">
        <v>216</v>
      </c>
      <c r="I39" s="369" t="s">
        <v>132</v>
      </c>
      <c r="J39" s="369" t="s">
        <v>216</v>
      </c>
      <c r="K39" s="388" t="s">
        <v>132</v>
      </c>
      <c r="L39" s="390"/>
      <c r="M39" s="391"/>
    </row>
    <row r="40" spans="2:13" ht="32.25" thickBot="1">
      <c r="B40" s="700"/>
      <c r="C40" s="462" t="s">
        <v>545</v>
      </c>
      <c r="D40" s="709" t="s">
        <v>557</v>
      </c>
      <c r="E40" s="431"/>
      <c r="F40" s="398">
        <v>2</v>
      </c>
      <c r="G40" s="399" t="s">
        <v>132</v>
      </c>
      <c r="H40" s="399" t="s">
        <v>216</v>
      </c>
      <c r="I40" s="399" t="s">
        <v>132</v>
      </c>
      <c r="J40" s="399" t="s">
        <v>216</v>
      </c>
      <c r="K40" s="493" t="s">
        <v>132</v>
      </c>
      <c r="L40" s="398"/>
      <c r="M40" s="400"/>
    </row>
    <row r="41" spans="2:13" ht="15.75" customHeight="1">
      <c r="B41" s="515" t="s">
        <v>562</v>
      </c>
      <c r="C41" s="449" t="s">
        <v>536</v>
      </c>
      <c r="D41" s="719" t="s">
        <v>504</v>
      </c>
      <c r="E41" s="716" t="s">
        <v>525</v>
      </c>
      <c r="F41" s="432">
        <v>3</v>
      </c>
      <c r="G41" s="368" t="s">
        <v>216</v>
      </c>
      <c r="H41" s="368" t="s">
        <v>132</v>
      </c>
      <c r="I41" s="368" t="s">
        <v>132</v>
      </c>
      <c r="J41" s="368" t="s">
        <v>216</v>
      </c>
      <c r="K41" s="368" t="s">
        <v>132</v>
      </c>
      <c r="L41" s="432" t="s">
        <v>90</v>
      </c>
      <c r="M41" s="433" t="s">
        <v>157</v>
      </c>
    </row>
    <row r="42" spans="2:13" ht="15.75">
      <c r="B42" s="516"/>
      <c r="C42" s="447" t="s">
        <v>537</v>
      </c>
      <c r="D42" s="714" t="s">
        <v>505</v>
      </c>
      <c r="E42" s="717" t="s">
        <v>525</v>
      </c>
      <c r="F42" s="390">
        <v>3</v>
      </c>
      <c r="G42" s="369" t="s">
        <v>216</v>
      </c>
      <c r="H42" s="369" t="s">
        <v>132</v>
      </c>
      <c r="I42" s="369" t="s">
        <v>132</v>
      </c>
      <c r="J42" s="369" t="s">
        <v>216</v>
      </c>
      <c r="K42" s="369" t="s">
        <v>132</v>
      </c>
      <c r="L42" s="390" t="s">
        <v>90</v>
      </c>
      <c r="M42" s="391" t="s">
        <v>157</v>
      </c>
    </row>
    <row r="43" spans="2:13" ht="15.75">
      <c r="B43" s="516"/>
      <c r="C43" s="447" t="s">
        <v>538</v>
      </c>
      <c r="D43" s="714" t="s">
        <v>506</v>
      </c>
      <c r="E43" s="717" t="s">
        <v>525</v>
      </c>
      <c r="F43" s="390">
        <v>3</v>
      </c>
      <c r="G43" s="369" t="s">
        <v>216</v>
      </c>
      <c r="H43" s="369" t="s">
        <v>132</v>
      </c>
      <c r="I43" s="369" t="s">
        <v>132</v>
      </c>
      <c r="J43" s="369" t="s">
        <v>216</v>
      </c>
      <c r="K43" s="369" t="s">
        <v>132</v>
      </c>
      <c r="L43" s="390" t="s">
        <v>90</v>
      </c>
      <c r="M43" s="391" t="s">
        <v>144</v>
      </c>
    </row>
    <row r="44" spans="2:13" ht="16.5" thickBot="1">
      <c r="B44" s="517"/>
      <c r="C44" s="463" t="s">
        <v>539</v>
      </c>
      <c r="D44" s="720" t="s">
        <v>529</v>
      </c>
      <c r="E44" s="718" t="s">
        <v>528</v>
      </c>
      <c r="F44" s="398">
        <v>3</v>
      </c>
      <c r="G44" s="399" t="s">
        <v>216</v>
      </c>
      <c r="H44" s="399" t="s">
        <v>132</v>
      </c>
      <c r="I44" s="399" t="s">
        <v>132</v>
      </c>
      <c r="J44" s="399" t="s">
        <v>216</v>
      </c>
      <c r="K44" s="399" t="s">
        <v>132</v>
      </c>
      <c r="L44" s="398" t="s">
        <v>90</v>
      </c>
      <c r="M44" s="400" t="s">
        <v>170</v>
      </c>
    </row>
    <row r="45" spans="2:13" ht="36.75" customHeight="1">
      <c r="B45" s="482" t="s">
        <v>589</v>
      </c>
      <c r="C45" s="721" t="s">
        <v>587</v>
      </c>
      <c r="D45" s="713"/>
      <c r="E45" s="455"/>
      <c r="F45" s="456"/>
      <c r="G45" s="457"/>
      <c r="H45" s="457"/>
      <c r="I45" s="457"/>
      <c r="J45" s="457"/>
      <c r="K45" s="457"/>
      <c r="L45" s="456"/>
      <c r="M45" s="458"/>
    </row>
    <row r="46" spans="2:13" ht="42.75" customHeight="1" thickBot="1">
      <c r="B46" s="483">
        <v>3050</v>
      </c>
      <c r="C46" s="722" t="s">
        <v>588</v>
      </c>
      <c r="D46" s="492"/>
      <c r="E46" s="431"/>
      <c r="F46" s="398"/>
      <c r="G46" s="399"/>
      <c r="H46" s="399"/>
      <c r="I46" s="399"/>
      <c r="J46" s="399"/>
      <c r="K46" s="457"/>
      <c r="L46" s="456"/>
      <c r="M46" s="458"/>
    </row>
    <row r="47" spans="2:13" ht="30.75" customHeight="1">
      <c r="B47" s="513"/>
      <c r="C47" s="469" t="s">
        <v>546</v>
      </c>
      <c r="D47" s="715" t="s">
        <v>558</v>
      </c>
      <c r="E47" s="465"/>
      <c r="F47" s="467">
        <v>3</v>
      </c>
      <c r="G47" s="368" t="s">
        <v>132</v>
      </c>
      <c r="H47" s="368" t="s">
        <v>216</v>
      </c>
      <c r="I47" s="368" t="s">
        <v>132</v>
      </c>
      <c r="J47" s="368" t="s">
        <v>216</v>
      </c>
      <c r="K47" s="453" t="s">
        <v>132</v>
      </c>
      <c r="L47" s="466"/>
      <c r="M47" s="464"/>
    </row>
    <row r="48" spans="2:13" ht="15.75">
      <c r="B48" s="513"/>
      <c r="C48" s="468" t="s">
        <v>547</v>
      </c>
      <c r="D48" s="715" t="s">
        <v>559</v>
      </c>
      <c r="E48" s="465"/>
      <c r="F48" s="467">
        <v>3</v>
      </c>
      <c r="G48" s="368" t="s">
        <v>132</v>
      </c>
      <c r="H48" s="368" t="s">
        <v>216</v>
      </c>
      <c r="I48" s="368" t="s">
        <v>132</v>
      </c>
      <c r="J48" s="368" t="s">
        <v>216</v>
      </c>
      <c r="K48" s="453" t="s">
        <v>132</v>
      </c>
      <c r="L48" s="466"/>
      <c r="M48" s="464"/>
    </row>
    <row r="49" spans="2:13" ht="15.75">
      <c r="B49" s="513"/>
      <c r="C49" s="468" t="s">
        <v>548</v>
      </c>
      <c r="D49" s="715" t="s">
        <v>560</v>
      </c>
      <c r="E49" s="465"/>
      <c r="F49" s="467">
        <v>3</v>
      </c>
      <c r="G49" s="368" t="s">
        <v>132</v>
      </c>
      <c r="H49" s="368" t="s">
        <v>216</v>
      </c>
      <c r="I49" s="368" t="s">
        <v>132</v>
      </c>
      <c r="J49" s="368" t="s">
        <v>216</v>
      </c>
      <c r="K49" s="453" t="s">
        <v>132</v>
      </c>
      <c r="L49" s="466"/>
      <c r="M49" s="464"/>
    </row>
    <row r="50" spans="2:13" ht="32.25" thickBot="1">
      <c r="B50" s="514"/>
      <c r="C50" s="469" t="s">
        <v>549</v>
      </c>
      <c r="D50" s="715" t="s">
        <v>561</v>
      </c>
      <c r="E50" s="465"/>
      <c r="F50" s="467">
        <v>3</v>
      </c>
      <c r="G50" s="368" t="s">
        <v>132</v>
      </c>
      <c r="H50" s="368" t="s">
        <v>216</v>
      </c>
      <c r="I50" s="368" t="s">
        <v>132</v>
      </c>
      <c r="J50" s="368" t="s">
        <v>216</v>
      </c>
      <c r="K50" s="453" t="s">
        <v>132</v>
      </c>
      <c r="L50" s="466"/>
      <c r="M50" s="464"/>
    </row>
    <row r="51" spans="2:13" ht="39" customHeight="1">
      <c r="B51" s="507" t="s">
        <v>515</v>
      </c>
      <c r="C51" s="401" t="s">
        <v>530</v>
      </c>
      <c r="D51" s="474" t="s">
        <v>104</v>
      </c>
      <c r="E51" s="383" t="s">
        <v>92</v>
      </c>
      <c r="F51" s="402">
        <v>4</v>
      </c>
      <c r="G51" s="403" t="s">
        <v>216</v>
      </c>
      <c r="H51" s="403" t="s">
        <v>132</v>
      </c>
      <c r="I51" s="404" t="s">
        <v>77</v>
      </c>
      <c r="J51" s="403" t="s">
        <v>216</v>
      </c>
      <c r="K51" s="403" t="s">
        <v>132</v>
      </c>
      <c r="L51" s="402" t="s">
        <v>132</v>
      </c>
      <c r="M51" s="405" t="s">
        <v>132</v>
      </c>
    </row>
    <row r="52" spans="2:13" ht="39" customHeight="1" thickBot="1">
      <c r="B52" s="508"/>
      <c r="C52" s="406" t="s">
        <v>531</v>
      </c>
      <c r="D52" s="474" t="s">
        <v>105</v>
      </c>
      <c r="E52" s="407" t="s">
        <v>92</v>
      </c>
      <c r="F52" s="408">
        <v>4</v>
      </c>
      <c r="G52" s="409" t="s">
        <v>216</v>
      </c>
      <c r="H52" s="409" t="s">
        <v>132</v>
      </c>
      <c r="I52" s="410" t="s">
        <v>77</v>
      </c>
      <c r="J52" s="409" t="s">
        <v>216</v>
      </c>
      <c r="K52" s="409" t="s">
        <v>132</v>
      </c>
      <c r="L52" s="408" t="s">
        <v>132</v>
      </c>
      <c r="M52" s="411" t="s">
        <v>132</v>
      </c>
    </row>
    <row r="53" spans="2:13" ht="15">
      <c r="B53" s="509"/>
      <c r="C53" s="511" t="s">
        <v>48</v>
      </c>
      <c r="D53" s="496"/>
      <c r="E53" s="497"/>
      <c r="F53" s="497"/>
      <c r="G53" s="497"/>
      <c r="H53" s="497"/>
      <c r="I53" s="497"/>
      <c r="J53" s="497"/>
      <c r="K53" s="497"/>
      <c r="L53" s="497"/>
      <c r="M53" s="498"/>
    </row>
    <row r="54" spans="2:13" ht="15.75" thickBot="1">
      <c r="B54" s="510"/>
      <c r="C54" s="512"/>
      <c r="D54" s="499"/>
      <c r="E54" s="500"/>
      <c r="F54" s="500"/>
      <c r="G54" s="500"/>
      <c r="H54" s="500"/>
      <c r="I54" s="500"/>
      <c r="J54" s="500"/>
      <c r="K54" s="500"/>
      <c r="L54" s="500"/>
      <c r="M54" s="501"/>
    </row>
    <row r="55" spans="2:13" ht="20.25">
      <c r="B55" s="334"/>
      <c r="C55" s="335"/>
      <c r="D55" s="335"/>
      <c r="E55" s="335"/>
      <c r="F55" s="336"/>
      <c r="G55" s="336"/>
      <c r="H55" s="336"/>
      <c r="I55" s="336"/>
      <c r="J55" s="336"/>
      <c r="K55" s="2"/>
      <c r="L55" s="2"/>
      <c r="M55" s="2"/>
    </row>
    <row r="56" spans="2:13" s="2" customFormat="1" ht="20.25">
      <c r="B56" s="334"/>
    </row>
    <row r="57" spans="2:13" s="2" customFormat="1" ht="39.75" customHeight="1">
      <c r="B57" s="412"/>
      <c r="C57" s="521"/>
      <c r="D57" s="521"/>
      <c r="E57" s="521"/>
      <c r="F57" s="521"/>
      <c r="G57" s="521"/>
      <c r="H57" s="521"/>
      <c r="I57" s="521"/>
      <c r="J57" s="521"/>
      <c r="K57" s="521"/>
      <c r="L57" s="521"/>
      <c r="M57" s="412"/>
    </row>
    <row r="58" spans="2:13" s="2" customFormat="1" ht="15" customHeight="1">
      <c r="B58" s="412"/>
      <c r="C58" s="337"/>
      <c r="D58" s="337"/>
      <c r="E58" s="337"/>
      <c r="F58" s="338"/>
      <c r="G58" s="338"/>
      <c r="H58" s="338"/>
      <c r="I58" s="338"/>
      <c r="J58" s="338"/>
      <c r="K58" s="338"/>
      <c r="L58" s="338"/>
      <c r="M58" s="412"/>
    </row>
    <row r="59" spans="2:13" s="2" customFormat="1" ht="15.75">
      <c r="B59" s="412"/>
      <c r="C59" s="338"/>
      <c r="D59" s="338"/>
      <c r="E59" s="338"/>
      <c r="F59" s="338"/>
      <c r="G59" s="338"/>
      <c r="H59" s="338"/>
      <c r="I59" s="338"/>
      <c r="J59" s="338"/>
      <c r="K59" s="527"/>
      <c r="L59" s="527"/>
      <c r="M59" s="527"/>
    </row>
    <row r="60" spans="2:13" s="2" customFormat="1" ht="15.75">
      <c r="B60" s="412"/>
      <c r="C60" s="338"/>
      <c r="D60" s="338"/>
      <c r="E60" s="338"/>
      <c r="F60" s="338"/>
      <c r="G60" s="338"/>
      <c r="H60" s="338"/>
      <c r="I60" s="338"/>
      <c r="J60" s="338"/>
      <c r="K60" s="527"/>
      <c r="L60" s="527"/>
      <c r="M60" s="527"/>
    </row>
    <row r="61" spans="2:13" s="2" customFormat="1" ht="15.75">
      <c r="B61" s="412"/>
      <c r="C61" s="338"/>
      <c r="D61" s="338"/>
      <c r="E61" s="338"/>
      <c r="F61" s="338"/>
      <c r="G61" s="338"/>
      <c r="H61" s="338"/>
      <c r="I61" s="338"/>
      <c r="J61" s="338"/>
      <c r="K61" s="338"/>
      <c r="L61" s="338"/>
      <c r="M61" s="412"/>
    </row>
    <row r="62" spans="2:13" s="2" customFormat="1" ht="29.25" customHeight="1">
      <c r="B62" s="412"/>
      <c r="C62" s="522"/>
      <c r="D62" s="522"/>
      <c r="E62" s="522"/>
      <c r="F62" s="522"/>
      <c r="G62" s="522"/>
      <c r="H62" s="522"/>
      <c r="I62" s="522"/>
      <c r="J62" s="522"/>
      <c r="K62" s="522"/>
      <c r="L62" s="522"/>
      <c r="M62" s="412"/>
    </row>
    <row r="63" spans="2:13" s="2" customFormat="1" ht="35.25" customHeight="1">
      <c r="B63" s="412"/>
      <c r="C63" s="413"/>
      <c r="D63" s="413"/>
      <c r="E63" s="413"/>
      <c r="F63" s="522"/>
      <c r="G63" s="523"/>
      <c r="H63" s="523"/>
      <c r="I63" s="523"/>
      <c r="J63" s="523"/>
      <c r="K63" s="413"/>
      <c r="L63" s="413"/>
      <c r="M63" s="412"/>
    </row>
    <row r="64" spans="2:13" s="2" customFormat="1" ht="55.5" customHeight="1">
      <c r="B64" s="412"/>
      <c r="C64" s="413"/>
      <c r="D64" s="413"/>
      <c r="E64" s="413"/>
      <c r="F64" s="522"/>
      <c r="G64" s="523"/>
      <c r="H64" s="523"/>
      <c r="I64" s="523"/>
      <c r="J64" s="523"/>
      <c r="K64" s="523"/>
      <c r="L64" s="413"/>
      <c r="M64" s="412"/>
    </row>
    <row r="65" spans="1:14" s="2" customFormat="1" ht="20.25" customHeight="1">
      <c r="B65" s="412"/>
      <c r="C65" s="413"/>
      <c r="D65" s="413"/>
      <c r="E65" s="413"/>
      <c r="F65" s="413"/>
      <c r="G65" s="414"/>
      <c r="H65" s="414"/>
      <c r="I65" s="414"/>
      <c r="J65" s="414"/>
      <c r="K65" s="414"/>
      <c r="L65" s="413"/>
      <c r="M65" s="412"/>
    </row>
    <row r="66" spans="1:14" s="2" customFormat="1" ht="20.25" customHeight="1">
      <c r="B66" s="412"/>
      <c r="C66" s="413"/>
      <c r="D66" s="413"/>
      <c r="E66" s="413"/>
      <c r="F66" s="413"/>
      <c r="G66" s="414"/>
      <c r="H66" s="414"/>
      <c r="I66" s="414"/>
      <c r="J66" s="414"/>
      <c r="K66" s="414"/>
      <c r="L66" s="413"/>
      <c r="M66" s="412"/>
    </row>
    <row r="67" spans="1:14" s="2" customFormat="1" ht="15" customHeight="1">
      <c r="B67" s="412"/>
      <c r="C67" s="413"/>
      <c r="D67" s="413"/>
      <c r="E67" s="413"/>
      <c r="F67" s="522"/>
      <c r="G67" s="523"/>
      <c r="H67" s="523"/>
      <c r="I67" s="523"/>
      <c r="J67" s="523"/>
      <c r="K67" s="523"/>
      <c r="L67" s="413"/>
      <c r="M67" s="412"/>
    </row>
    <row r="68" spans="1:14" s="2" customFormat="1" ht="15" customHeight="1">
      <c r="B68" s="412"/>
      <c r="C68" s="522"/>
      <c r="D68" s="522"/>
      <c r="E68" s="522"/>
      <c r="F68" s="523"/>
      <c r="G68" s="523"/>
      <c r="H68" s="523"/>
      <c r="I68" s="523"/>
      <c r="J68" s="523"/>
      <c r="K68" s="523"/>
      <c r="L68" s="413"/>
      <c r="M68" s="412"/>
    </row>
    <row r="69" spans="1:14" s="2" customFormat="1" ht="15" customHeight="1">
      <c r="B69" s="415"/>
      <c r="D69" s="339"/>
      <c r="E69" s="339"/>
      <c r="F69" s="415"/>
      <c r="G69" s="415"/>
      <c r="H69" s="415"/>
      <c r="I69" s="415"/>
      <c r="J69" s="415"/>
      <c r="K69" s="415"/>
      <c r="L69" s="415"/>
      <c r="M69" s="415"/>
    </row>
    <row r="70" spans="1:14" ht="30.75" customHeight="1">
      <c r="D70" s="340"/>
    </row>
    <row r="71" spans="1:14" ht="30.75" customHeight="1">
      <c r="D71" s="340"/>
    </row>
    <row r="72" spans="1:14" ht="20.25">
      <c r="D72" s="341"/>
      <c r="E72" s="341"/>
      <c r="F72" s="341"/>
      <c r="G72" s="341"/>
      <c r="H72" s="341"/>
      <c r="I72" s="341"/>
      <c r="J72" s="342"/>
      <c r="K72" s="342"/>
    </row>
    <row r="73" spans="1:14" ht="20.25">
      <c r="C73" s="341"/>
      <c r="D73" s="341"/>
      <c r="E73" s="341"/>
      <c r="F73" s="341"/>
      <c r="G73" s="341"/>
      <c r="H73" s="341"/>
      <c r="I73" s="341"/>
      <c r="J73" s="343"/>
      <c r="K73" s="343"/>
    </row>
    <row r="74" spans="1:14" ht="23.25">
      <c r="A74" s="524"/>
      <c r="B74" s="524"/>
      <c r="C74" s="524"/>
      <c r="D74" s="524"/>
      <c r="E74" s="524"/>
      <c r="F74" s="524"/>
      <c r="G74" s="524"/>
      <c r="H74" s="524"/>
      <c r="I74" s="382"/>
      <c r="J74" s="525"/>
      <c r="K74" s="525"/>
      <c r="L74" s="525"/>
      <c r="M74" s="525"/>
      <c r="N74" s="525"/>
    </row>
    <row r="75" spans="1:14" ht="27" customHeight="1">
      <c r="A75" s="526" t="s">
        <v>590</v>
      </c>
      <c r="B75" s="526"/>
      <c r="C75" s="526"/>
      <c r="D75" s="526"/>
      <c r="E75" s="526"/>
      <c r="F75" s="526"/>
      <c r="G75" s="526"/>
      <c r="H75" s="526"/>
      <c r="I75" s="526"/>
      <c r="J75" s="526"/>
      <c r="K75" s="526"/>
      <c r="L75" s="526"/>
      <c r="M75" s="526"/>
      <c r="N75" s="526"/>
    </row>
  </sheetData>
  <mergeCells count="22">
    <mergeCell ref="C57:L57"/>
    <mergeCell ref="F67:K67"/>
    <mergeCell ref="A74:H74"/>
    <mergeCell ref="J74:N74"/>
    <mergeCell ref="A75:N75"/>
    <mergeCell ref="C68:K68"/>
    <mergeCell ref="C62:L62"/>
    <mergeCell ref="K59:M60"/>
    <mergeCell ref="F63:J63"/>
    <mergeCell ref="F64:K64"/>
    <mergeCell ref="B25:B40"/>
    <mergeCell ref="D53:M54"/>
    <mergeCell ref="B1:L2"/>
    <mergeCell ref="C3:L3"/>
    <mergeCell ref="B5:L5"/>
    <mergeCell ref="B4:M4"/>
    <mergeCell ref="B51:B52"/>
    <mergeCell ref="B53:B54"/>
    <mergeCell ref="C53:C54"/>
    <mergeCell ref="B47:B50"/>
    <mergeCell ref="B41:B44"/>
    <mergeCell ref="B7:B16"/>
  </mergeCells>
  <phoneticPr fontId="83" type="noConversion"/>
  <hyperlinks>
    <hyperlink ref="D19" r:id="rId1" display="https://yadi.sk/i/JsjbeqV_t0Cd8Q"/>
    <hyperlink ref="D20" r:id="rId2" display="https://yadi.sk/i/ReRyaZF6-WvNag"/>
    <hyperlink ref="D21" r:id="rId3" display="https://yadi.sk/i/UzkNu0bBUmI7sw"/>
    <hyperlink ref="D14" r:id="rId4" display="https://yadi.sk/i/fih6CVQky9o4nw"/>
    <hyperlink ref="D23" r:id="rId5" display="https://yadi.sk/i/PTblRPZhTprwDA"/>
    <hyperlink ref="E19" r:id="rId6" display="https://yadi.sk/i/pFZgddvlns386g"/>
    <hyperlink ref="E22" r:id="rId7" display="https://yadi.sk/i/9nmh6UyNpvmGlw"/>
    <hyperlink ref="E23" r:id="rId8" display="https://yadi.sk/i/9nmh6UyNpvmGlw"/>
    <hyperlink ref="E14" r:id="rId9" display="https://yadi.sk/i/alAmFyr4ZQ8JiA"/>
    <hyperlink ref="D15" r:id="rId10"/>
    <hyperlink ref="D16" r:id="rId11"/>
    <hyperlink ref="D22" r:id="rId12" display="https://yadi.sk/i/4E_z_fF2wSS8NQ"/>
    <hyperlink ref="D24" r:id="rId13" display="https://yadi.sk/i/VEMVhQDvWVuh3Q"/>
    <hyperlink ref="E17" r:id="rId14" display="https://yadi.sk/i/5uvu5XeYGHJseA"/>
    <hyperlink ref="E18" r:id="rId15" display="https://yadi.sk/i/5uvu5XeYGHJseA"/>
    <hyperlink ref="D51" r:id="rId16" display="https://yadi.sk/i/GiAikbo4DoNj7g"/>
    <hyperlink ref="D52" r:id="rId17" display="https://yadi.sk/i/wpKsGCQKStDFeg"/>
    <hyperlink ref="J17" r:id="rId18" display="https://yadi.sk/i/RKT9B2-Un2IvNg"/>
    <hyperlink ref="J18" r:id="rId19" display="https://yadi.sk/i/qaq6Um0FS36KHg"/>
    <hyperlink ref="J19" r:id="rId20" display="https://yadi.sk/i/zHGLo6_zyECtAg"/>
    <hyperlink ref="J20" r:id="rId21" display="https://yadi.sk/i/bTqOFxbks4QUWQ"/>
    <hyperlink ref="J21" r:id="rId22" display="https://yadi.sk/i/FEhOZ3uHxR3xqA"/>
    <hyperlink ref="J22" r:id="rId23" display="https://yadi.sk/i/AUJzzwft7raZtQ"/>
    <hyperlink ref="J23" r:id="rId24" display="https://yadi.sk/i/8i1-RLFAz4QWfw"/>
    <hyperlink ref="J24" r:id="rId25" display="https://yadi.sk/i/Umbf-8q44j-Iqg"/>
    <hyperlink ref="D50" r:id="rId26"/>
    <hyperlink ref="D7" r:id="rId27" display="https://yadi.sk/i/gcQVEtIKNJcDVw"/>
    <hyperlink ref="D9" r:id="rId28" display="https://yadi.sk/i/VdOgd33PwjETng"/>
    <hyperlink ref="D11" r:id="rId29" display="https://yadi.sk/i/W_qawFG1EKqOlg OD4225 OV"/>
    <hyperlink ref="D13" r:id="rId30" display="https://yadi.sk/i/GSNQrV0pYxFOVA OD 1055 SA"/>
    <hyperlink ref="D8" r:id="rId31" display="https://yadi.sk/i/u-w90ycRtbfcpg"/>
    <hyperlink ref="D12" r:id="rId32" display="https://yadi.sk/i/WDXgWrZIT7BLAA"/>
    <hyperlink ref="D10" r:id="rId33" display="https://yadi.sk/i/CYp9fFoytc6jTg"/>
    <hyperlink ref="K11" r:id="rId34" display="https://yadi.sk/i/ZV7x-jf6tdctKw"/>
    <hyperlink ref="K9" r:id="rId35" display="https://yadi.sk/i/qMTxYoo-w6IKNg"/>
    <hyperlink ref="K10" r:id="rId36"/>
    <hyperlink ref="K12" r:id="rId37"/>
    <hyperlink ref="D26" r:id="rId38" display="https://yadi.sk/i/ReRyaZF6-WvNag"/>
    <hyperlink ref="D27" r:id="rId39" display="https://yadi.sk/i/q62o8ZwR-ZVTzg"/>
    <hyperlink ref="D28" r:id="rId40" display="https://yadi.sk/i/Xwm2lRHg9TkoNQ"/>
    <hyperlink ref="D29" r:id="rId41"/>
    <hyperlink ref="D30" r:id="rId42"/>
    <hyperlink ref="D31" r:id="rId43"/>
    <hyperlink ref="D32" r:id="rId44"/>
    <hyperlink ref="D33" r:id="rId45"/>
    <hyperlink ref="D34" r:id="rId46"/>
    <hyperlink ref="D41" r:id="rId47"/>
    <hyperlink ref="D42" r:id="rId48"/>
    <hyperlink ref="D43" r:id="rId49"/>
    <hyperlink ref="D44" r:id="rId50"/>
  </hyperlinks>
  <pageMargins left="0.70866141732283472" right="0.70866141732283472" top="0.74803149606299213" bottom="0.74803149606299213" header="0.31496062992125984" footer="0.31496062992125984"/>
  <pageSetup paperSize="9" scale="29" orientation="portrait" r:id="rId51"/>
  <drawing r:id="rId5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114"/>
  <sheetViews>
    <sheetView topLeftCell="A88" zoomScale="63" zoomScaleNormal="63" workbookViewId="0">
      <selection activeCell="W26" sqref="W26"/>
    </sheetView>
  </sheetViews>
  <sheetFormatPr defaultRowHeight="15"/>
  <cols>
    <col min="1" max="1" width="4" customWidth="1"/>
    <col min="2" max="2" width="26.28515625" customWidth="1"/>
    <col min="3" max="3" width="14.7109375" customWidth="1"/>
    <col min="4" max="4" width="13.85546875" customWidth="1"/>
    <col min="7" max="7" width="10.7109375" customWidth="1"/>
    <col min="8" max="9" width="9.28515625" customWidth="1"/>
    <col min="10" max="10" width="9.28515625" hidden="1" customWidth="1"/>
    <col min="11" max="11" width="7.42578125" hidden="1" customWidth="1"/>
    <col min="12" max="13" width="7.28515625" hidden="1" customWidth="1"/>
    <col min="14" max="14" width="7.28515625" customWidth="1"/>
    <col min="15" max="15" width="8.28515625" customWidth="1"/>
    <col min="16" max="17" width="7.7109375" customWidth="1"/>
    <col min="18" max="18" width="7.7109375" hidden="1" customWidth="1"/>
    <col min="19" max="19" width="8.5703125" hidden="1" customWidth="1"/>
    <col min="20" max="21" width="7.7109375" hidden="1" customWidth="1"/>
    <col min="22" max="22" width="7.7109375" customWidth="1"/>
    <col min="24" max="25" width="7.85546875" customWidth="1"/>
    <col min="26" max="26" width="7.85546875" hidden="1" customWidth="1"/>
    <col min="27" max="27" width="9.5703125" hidden="1" customWidth="1"/>
    <col min="28" max="30" width="7" hidden="1" customWidth="1"/>
    <col min="31" max="31" width="9.28515625" hidden="1" customWidth="1"/>
    <col min="32" max="34" width="7.42578125" hidden="1" customWidth="1"/>
    <col min="35" max="35" width="9.5703125" hidden="1" customWidth="1"/>
    <col min="36" max="38" width="8.85546875" hidden="1" customWidth="1"/>
    <col min="39" max="39" width="9.140625" hidden="1" customWidth="1"/>
    <col min="40" max="42" width="7.42578125" hidden="1" customWidth="1"/>
    <col min="43" max="43" width="7.28515625" hidden="1" customWidth="1"/>
    <col min="44" max="46" width="9.5703125" hidden="1" customWidth="1"/>
    <col min="47" max="47" width="9.140625" hidden="1" customWidth="1"/>
    <col min="48" max="50" width="8.5703125" hidden="1" customWidth="1"/>
    <col min="51" max="51" width="0" hidden="1" customWidth="1"/>
    <col min="52" max="52" width="12" hidden="1" customWidth="1"/>
    <col min="53" max="53" width="0" hidden="1" customWidth="1"/>
  </cols>
  <sheetData>
    <row r="1" spans="2:53">
      <c r="B1" t="s">
        <v>129</v>
      </c>
      <c r="E1" s="7" t="e">
        <f>#REF!</f>
        <v>#REF!</v>
      </c>
      <c r="F1" s="7"/>
    </row>
    <row r="2" spans="2:53" ht="15.75" thickBot="1"/>
    <row r="3" spans="2:53" ht="15.75" thickBot="1">
      <c r="B3" s="223" t="s">
        <v>55</v>
      </c>
      <c r="G3" s="528" t="s">
        <v>113</v>
      </c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30"/>
      <c r="U3" s="110"/>
      <c r="V3" s="110"/>
      <c r="W3" s="531" t="s">
        <v>114</v>
      </c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3"/>
      <c r="AK3" s="130"/>
      <c r="AL3" s="130"/>
      <c r="AM3" s="534" t="s">
        <v>115</v>
      </c>
      <c r="AN3" s="534"/>
      <c r="AO3" s="534"/>
      <c r="AP3" s="534"/>
      <c r="AQ3" s="534"/>
      <c r="AR3" s="534"/>
      <c r="AS3" s="534"/>
      <c r="AT3" s="534"/>
      <c r="AU3" s="534"/>
      <c r="AV3" s="534"/>
      <c r="AW3" s="534"/>
      <c r="AX3" s="534"/>
      <c r="AY3" s="534"/>
      <c r="AZ3" s="535"/>
    </row>
    <row r="4" spans="2:53" ht="15" customHeight="1">
      <c r="B4" s="223" t="s">
        <v>56</v>
      </c>
      <c r="F4" s="85"/>
      <c r="G4" s="536" t="s">
        <v>112</v>
      </c>
      <c r="H4" s="537"/>
      <c r="I4" s="91"/>
      <c r="J4" s="95"/>
      <c r="K4" s="538"/>
      <c r="L4" s="539"/>
      <c r="M4" s="91"/>
      <c r="N4" s="95"/>
      <c r="O4" s="537" t="s">
        <v>121</v>
      </c>
      <c r="P4" s="537"/>
      <c r="Q4" s="91"/>
      <c r="R4" s="95"/>
      <c r="S4" s="538"/>
      <c r="T4" s="539"/>
      <c r="U4" s="87"/>
      <c r="V4" s="111"/>
      <c r="W4" s="546" t="s">
        <v>112</v>
      </c>
      <c r="X4" s="547"/>
      <c r="Y4" s="119"/>
      <c r="Z4" s="121"/>
      <c r="AA4" s="547"/>
      <c r="AB4" s="547"/>
      <c r="AC4" s="119"/>
      <c r="AD4" s="121"/>
      <c r="AE4" s="547"/>
      <c r="AF4" s="547"/>
      <c r="AG4" s="119"/>
      <c r="AH4" s="131"/>
      <c r="AI4" s="542"/>
      <c r="AJ4" s="543"/>
      <c r="AK4" s="132"/>
      <c r="AL4" s="131"/>
      <c r="AM4" s="544"/>
      <c r="AN4" s="545"/>
      <c r="AO4" s="135"/>
      <c r="AP4" s="138"/>
      <c r="AQ4" s="545"/>
      <c r="AR4" s="545"/>
      <c r="AS4" s="135"/>
      <c r="AT4" s="138"/>
      <c r="AU4" s="545"/>
      <c r="AV4" s="545"/>
      <c r="AW4" s="135"/>
      <c r="AX4" s="142"/>
      <c r="AY4" s="540"/>
      <c r="AZ4" s="541"/>
      <c r="BA4" s="143"/>
    </row>
    <row r="5" spans="2:53" s="5" customFormat="1" ht="51">
      <c r="F5" s="88"/>
      <c r="G5" s="11" t="s">
        <v>116</v>
      </c>
      <c r="H5" s="12" t="s">
        <v>119</v>
      </c>
      <c r="I5" s="92" t="s">
        <v>487</v>
      </c>
      <c r="J5" s="96"/>
      <c r="K5" s="94"/>
      <c r="L5" s="94"/>
      <c r="M5" s="99"/>
      <c r="N5" s="96"/>
      <c r="O5" s="94" t="s">
        <v>116</v>
      </c>
      <c r="P5" s="94" t="s">
        <v>119</v>
      </c>
      <c r="Q5" s="99"/>
      <c r="R5" s="96"/>
      <c r="S5" s="94"/>
      <c r="T5" s="94"/>
      <c r="U5" s="97"/>
      <c r="V5" s="112"/>
      <c r="W5" s="100" t="s">
        <v>116</v>
      </c>
      <c r="X5" s="15" t="s">
        <v>119</v>
      </c>
      <c r="Y5" s="16"/>
      <c r="Z5" s="14"/>
      <c r="AA5" s="15"/>
      <c r="AB5" s="15"/>
      <c r="AC5" s="16"/>
      <c r="AD5" s="14"/>
      <c r="AE5" s="15"/>
      <c r="AF5" s="15"/>
      <c r="AG5" s="16"/>
      <c r="AH5" s="14"/>
      <c r="AI5" s="15"/>
      <c r="AJ5" s="16"/>
      <c r="AK5" s="133"/>
      <c r="AL5" s="136"/>
      <c r="AM5" s="17"/>
      <c r="AN5" s="18"/>
      <c r="AO5" s="19"/>
      <c r="AP5" s="139"/>
      <c r="AQ5" s="18"/>
      <c r="AR5" s="18"/>
      <c r="AS5" s="19"/>
      <c r="AT5" s="139"/>
      <c r="AU5" s="18"/>
      <c r="AV5" s="18"/>
      <c r="AW5" s="19"/>
      <c r="AX5" s="144"/>
      <c r="AY5" s="17"/>
      <c r="AZ5" s="19"/>
      <c r="BA5" s="145"/>
    </row>
    <row r="6" spans="2:53" s="5" customFormat="1" ht="15.75" thickBot="1">
      <c r="C6" s="5" t="s">
        <v>225</v>
      </c>
      <c r="D6" s="5" t="s">
        <v>226</v>
      </c>
      <c r="F6" s="88"/>
      <c r="G6" s="23"/>
      <c r="H6" s="24"/>
      <c r="I6" s="93"/>
      <c r="J6" s="96"/>
      <c r="K6" s="94"/>
      <c r="L6" s="94"/>
      <c r="M6" s="99"/>
      <c r="N6" s="96"/>
      <c r="O6" s="94"/>
      <c r="P6" s="94"/>
      <c r="Q6" s="99"/>
      <c r="R6" s="11"/>
      <c r="S6" s="12"/>
      <c r="T6" s="12"/>
      <c r="U6" s="13"/>
      <c r="V6" s="113"/>
      <c r="W6" s="101"/>
      <c r="X6" s="26"/>
      <c r="Y6" s="27"/>
      <c r="Z6" s="25"/>
      <c r="AA6" s="26"/>
      <c r="AB6" s="26"/>
      <c r="AC6" s="27"/>
      <c r="AD6" s="25"/>
      <c r="AE6" s="26"/>
      <c r="AF6" s="26"/>
      <c r="AG6" s="27"/>
      <c r="AH6" s="25"/>
      <c r="AI6" s="26"/>
      <c r="AJ6" s="27"/>
      <c r="AK6" s="134"/>
      <c r="AL6" s="137"/>
      <c r="AM6" s="28"/>
      <c r="AN6" s="29"/>
      <c r="AO6" s="30"/>
      <c r="AP6" s="140"/>
      <c r="AQ6" s="29"/>
      <c r="AR6" s="29"/>
      <c r="AS6" s="30"/>
      <c r="AT6" s="140"/>
      <c r="AU6" s="29"/>
      <c r="AV6" s="29"/>
      <c r="AW6" s="30"/>
      <c r="AX6" s="146"/>
      <c r="AY6" s="28"/>
      <c r="AZ6" s="30"/>
      <c r="BA6" s="145"/>
    </row>
    <row r="7" spans="2:53" s="1" customFormat="1">
      <c r="B7" s="3" t="s">
        <v>231</v>
      </c>
      <c r="C7" s="4" t="e">
        <f t="shared" ref="C7:C20" si="0">F7*G7+J7*K7+N7*O7+R7*S7+V7*W7+Z7*AA7+AD7*AE7+AH7*AI7+AL7*AM7+AP7*AQ7+AT7*AU7+AX7*AY7</f>
        <v>#REF!</v>
      </c>
      <c r="D7" s="4" t="e">
        <f t="shared" ref="D7:D20" si="1">I7+M7+Q7+U7+Y7+AC7+AG7+AO7+AS7+AW7+BA7+AK7</f>
        <v>#REF!</v>
      </c>
      <c r="E7" s="4" t="e">
        <f>#REF!/1000*#REF!</f>
        <v>#REF!</v>
      </c>
      <c r="F7" s="89" t="e">
        <f>#REF!</f>
        <v>#REF!</v>
      </c>
      <c r="G7" s="43" t="e">
        <f>IF(#REF!&lt;=600,#REF!,#REF!)</f>
        <v>#REF!</v>
      </c>
      <c r="H7" s="43" t="e">
        <f t="shared" ref="H7:I22" si="2">G7*E7</f>
        <v>#REF!</v>
      </c>
      <c r="I7" s="48" t="e">
        <f t="shared" si="2"/>
        <v>#REF!</v>
      </c>
      <c r="J7" s="98"/>
      <c r="K7" s="43"/>
      <c r="L7" s="43"/>
      <c r="M7" s="48"/>
      <c r="N7" s="98" t="e">
        <f>#REF!</f>
        <v>#REF!</v>
      </c>
      <c r="O7" s="43" t="e">
        <f>IF(#REF!&lt;=600,#REF!,#REF!)</f>
        <v>#REF!</v>
      </c>
      <c r="P7" s="43" t="e">
        <f t="shared" ref="P7:P25" si="3">O7*E7</f>
        <v>#REF!</v>
      </c>
      <c r="Q7" s="48" t="e">
        <f t="shared" ref="Q7:Q45" si="4">P7*N7</f>
        <v>#REF!</v>
      </c>
      <c r="R7" s="114"/>
      <c r="S7" s="115"/>
      <c r="T7" s="115"/>
      <c r="U7" s="116"/>
      <c r="V7" s="120" t="e">
        <f>#REF!</f>
        <v>#REF!</v>
      </c>
      <c r="W7" s="102"/>
      <c r="X7" s="46" t="e">
        <f t="shared" ref="X7:X25" si="5">W7*E7</f>
        <v>#REF!</v>
      </c>
      <c r="Y7" s="116" t="e">
        <f t="shared" ref="Y7:Y45" si="6">X7*V7</f>
        <v>#REF!</v>
      </c>
      <c r="Z7" s="49"/>
      <c r="AA7" s="46"/>
      <c r="AB7" s="46"/>
      <c r="AC7" s="116"/>
      <c r="AD7" s="49"/>
      <c r="AE7" s="46"/>
      <c r="AF7" s="46"/>
      <c r="AG7" s="116"/>
      <c r="AH7" s="49"/>
      <c r="AI7" s="46"/>
      <c r="AJ7" s="58"/>
      <c r="AK7" s="116"/>
      <c r="AL7" s="120"/>
      <c r="AM7" s="122"/>
      <c r="AN7" s="51"/>
      <c r="AO7" s="116"/>
      <c r="AP7" s="89"/>
      <c r="AQ7" s="51"/>
      <c r="AR7" s="51"/>
      <c r="AS7" s="116"/>
      <c r="AT7" s="89"/>
      <c r="AU7" s="51"/>
      <c r="AV7" s="51"/>
      <c r="AW7" s="116"/>
      <c r="AX7" s="147"/>
      <c r="AY7" s="122"/>
      <c r="AZ7" s="52"/>
      <c r="BA7" s="116"/>
    </row>
    <row r="8" spans="2:53" s="1" customFormat="1">
      <c r="B8" s="3" t="s">
        <v>232</v>
      </c>
      <c r="C8" s="4" t="e">
        <f t="shared" si="0"/>
        <v>#REF!</v>
      </c>
      <c r="D8" s="4" t="e">
        <f t="shared" si="1"/>
        <v>#REF!</v>
      </c>
      <c r="E8" s="4" t="e">
        <f>#REF!/1000*#REF!</f>
        <v>#REF!</v>
      </c>
      <c r="F8" s="89" t="e">
        <f>F7</f>
        <v>#REF!</v>
      </c>
      <c r="G8" s="43" t="e">
        <f>IF(#REF!&lt;=600,#REF!,#REF!)</f>
        <v>#REF!</v>
      </c>
      <c r="H8" s="43" t="e">
        <f t="shared" si="2"/>
        <v>#REF!</v>
      </c>
      <c r="I8" s="48" t="e">
        <f t="shared" si="2"/>
        <v>#REF!</v>
      </c>
      <c r="J8" s="89"/>
      <c r="K8" s="43"/>
      <c r="L8" s="43"/>
      <c r="M8" s="48"/>
      <c r="N8" s="89" t="e">
        <f>N7</f>
        <v>#REF!</v>
      </c>
      <c r="O8" s="43" t="e">
        <f>IF(#REF!&lt;=600,#REF!,#REF!)</f>
        <v>#REF!</v>
      </c>
      <c r="P8" s="43" t="e">
        <f t="shared" si="3"/>
        <v>#REF!</v>
      </c>
      <c r="Q8" s="48" t="e">
        <f t="shared" si="4"/>
        <v>#REF!</v>
      </c>
      <c r="R8" s="89"/>
      <c r="S8" s="43"/>
      <c r="T8" s="43"/>
      <c r="U8" s="90"/>
      <c r="V8" s="89" t="e">
        <f>V7</f>
        <v>#REF!</v>
      </c>
      <c r="W8" s="103"/>
      <c r="X8" s="39" t="e">
        <f t="shared" si="5"/>
        <v>#REF!</v>
      </c>
      <c r="Y8" s="90" t="e">
        <f t="shared" si="6"/>
        <v>#REF!</v>
      </c>
      <c r="Z8" s="89"/>
      <c r="AA8" s="39"/>
      <c r="AB8" s="39"/>
      <c r="AC8" s="90"/>
      <c r="AD8" s="89"/>
      <c r="AE8" s="39"/>
      <c r="AF8" s="39"/>
      <c r="AG8" s="90"/>
      <c r="AH8" s="89"/>
      <c r="AI8" s="39"/>
      <c r="AJ8" s="59"/>
      <c r="AK8" s="90"/>
      <c r="AL8" s="89"/>
      <c r="AM8" s="123"/>
      <c r="AN8" s="38"/>
      <c r="AO8" s="90"/>
      <c r="AP8" s="89"/>
      <c r="AQ8" s="38"/>
      <c r="AR8" s="38"/>
      <c r="AS8" s="90"/>
      <c r="AT8" s="89"/>
      <c r="AU8" s="38"/>
      <c r="AV8" s="38"/>
      <c r="AW8" s="90"/>
      <c r="AX8" s="89"/>
      <c r="AY8" s="123"/>
      <c r="AZ8" s="53"/>
      <c r="BA8" s="90"/>
    </row>
    <row r="9" spans="2:53" s="1" customFormat="1">
      <c r="B9" s="3" t="s">
        <v>233</v>
      </c>
      <c r="C9" s="4" t="e">
        <f t="shared" si="0"/>
        <v>#REF!</v>
      </c>
      <c r="D9" s="4" t="e">
        <f t="shared" si="1"/>
        <v>#REF!</v>
      </c>
      <c r="E9" s="4" t="e">
        <f>#REF!/1000*#REF!</f>
        <v>#REF!</v>
      </c>
      <c r="F9" s="89" t="e">
        <f>F8</f>
        <v>#REF!</v>
      </c>
      <c r="G9" s="43" t="e">
        <f>IF(#REF!&lt;=600,#REF!,#REF!)</f>
        <v>#REF!</v>
      </c>
      <c r="H9" s="43" t="e">
        <f t="shared" si="2"/>
        <v>#REF!</v>
      </c>
      <c r="I9" s="48" t="e">
        <f t="shared" si="2"/>
        <v>#REF!</v>
      </c>
      <c r="J9" s="89"/>
      <c r="K9" s="43"/>
      <c r="L9" s="43"/>
      <c r="M9" s="48"/>
      <c r="N9" s="89" t="e">
        <f>N8</f>
        <v>#REF!</v>
      </c>
      <c r="O9" s="43" t="e">
        <f>IF(#REF!&lt;=600,#REF!,#REF!)</f>
        <v>#REF!</v>
      </c>
      <c r="P9" s="43" t="e">
        <f t="shared" si="3"/>
        <v>#REF!</v>
      </c>
      <c r="Q9" s="48" t="e">
        <f t="shared" si="4"/>
        <v>#REF!</v>
      </c>
      <c r="R9" s="89"/>
      <c r="S9" s="43"/>
      <c r="T9" s="43"/>
      <c r="U9" s="90"/>
      <c r="V9" s="89" t="e">
        <f>V8</f>
        <v>#REF!</v>
      </c>
      <c r="W9" s="103"/>
      <c r="X9" s="39" t="e">
        <f t="shared" si="5"/>
        <v>#REF!</v>
      </c>
      <c r="Y9" s="90" t="e">
        <f t="shared" si="6"/>
        <v>#REF!</v>
      </c>
      <c r="Z9" s="89"/>
      <c r="AA9" s="39"/>
      <c r="AB9" s="39"/>
      <c r="AC9" s="90"/>
      <c r="AD9" s="89"/>
      <c r="AE9" s="39"/>
      <c r="AF9" s="39"/>
      <c r="AG9" s="90"/>
      <c r="AH9" s="89"/>
      <c r="AI9" s="39"/>
      <c r="AJ9" s="59"/>
      <c r="AK9" s="90"/>
      <c r="AL9" s="89"/>
      <c r="AM9" s="123"/>
      <c r="AN9" s="38"/>
      <c r="AO9" s="90"/>
      <c r="AP9" s="89"/>
      <c r="AQ9" s="38"/>
      <c r="AR9" s="38"/>
      <c r="AS9" s="90"/>
      <c r="AT9" s="89"/>
      <c r="AU9" s="38"/>
      <c r="AV9" s="38"/>
      <c r="AW9" s="90"/>
      <c r="AX9" s="89"/>
      <c r="AY9" s="123"/>
      <c r="AZ9" s="53"/>
      <c r="BA9" s="90"/>
    </row>
    <row r="10" spans="2:53" s="1" customFormat="1">
      <c r="B10" s="3" t="s">
        <v>234</v>
      </c>
      <c r="C10" s="4" t="e">
        <f t="shared" si="0"/>
        <v>#REF!</v>
      </c>
      <c r="D10" s="4" t="e">
        <f t="shared" si="1"/>
        <v>#REF!</v>
      </c>
      <c r="E10" s="4" t="e">
        <f>#REF!/1000*#REF!</f>
        <v>#REF!</v>
      </c>
      <c r="F10" s="89" t="e">
        <f>F9</f>
        <v>#REF!</v>
      </c>
      <c r="G10" s="43" t="e">
        <f>IF(#REF!&lt;=600,#REF!,#REF!)</f>
        <v>#REF!</v>
      </c>
      <c r="H10" s="43" t="e">
        <f t="shared" si="2"/>
        <v>#REF!</v>
      </c>
      <c r="I10" s="48" t="e">
        <f t="shared" si="2"/>
        <v>#REF!</v>
      </c>
      <c r="J10" s="89"/>
      <c r="K10" s="43"/>
      <c r="L10" s="43"/>
      <c r="M10" s="48"/>
      <c r="N10" s="89" t="e">
        <f>N9</f>
        <v>#REF!</v>
      </c>
      <c r="O10" s="43" t="e">
        <f>IF(#REF!&lt;=600,#REF!,#REF!)</f>
        <v>#REF!</v>
      </c>
      <c r="P10" s="43" t="e">
        <f t="shared" si="3"/>
        <v>#REF!</v>
      </c>
      <c r="Q10" s="48" t="e">
        <f t="shared" si="4"/>
        <v>#REF!</v>
      </c>
      <c r="R10" s="89"/>
      <c r="S10" s="43"/>
      <c r="T10" s="43"/>
      <c r="U10" s="90"/>
      <c r="V10" s="89" t="e">
        <f>V9</f>
        <v>#REF!</v>
      </c>
      <c r="W10" s="103"/>
      <c r="X10" s="39" t="e">
        <f t="shared" si="5"/>
        <v>#REF!</v>
      </c>
      <c r="Y10" s="90" t="e">
        <f t="shared" si="6"/>
        <v>#REF!</v>
      </c>
      <c r="Z10" s="89"/>
      <c r="AA10" s="39"/>
      <c r="AB10" s="39"/>
      <c r="AC10" s="90"/>
      <c r="AD10" s="89"/>
      <c r="AE10" s="39"/>
      <c r="AF10" s="39"/>
      <c r="AG10" s="90"/>
      <c r="AH10" s="89"/>
      <c r="AI10" s="39"/>
      <c r="AJ10" s="59"/>
      <c r="AK10" s="90"/>
      <c r="AL10" s="89"/>
      <c r="AM10" s="123"/>
      <c r="AN10" s="38"/>
      <c r="AO10" s="90"/>
      <c r="AP10" s="89"/>
      <c r="AQ10" s="38"/>
      <c r="AR10" s="38"/>
      <c r="AS10" s="90"/>
      <c r="AT10" s="89"/>
      <c r="AU10" s="38"/>
      <c r="AV10" s="38"/>
      <c r="AW10" s="90"/>
      <c r="AX10" s="89"/>
      <c r="AY10" s="123"/>
      <c r="AZ10" s="53"/>
      <c r="BA10" s="90"/>
    </row>
    <row r="11" spans="2:53" s="1" customFormat="1" ht="15.75" thickBot="1">
      <c r="B11" s="3" t="s">
        <v>235</v>
      </c>
      <c r="C11" s="4" t="e">
        <f t="shared" si="0"/>
        <v>#REF!</v>
      </c>
      <c r="D11" s="4" t="e">
        <f t="shared" si="1"/>
        <v>#REF!</v>
      </c>
      <c r="E11" s="4" t="e">
        <f>#REF!/1000*#REF!</f>
        <v>#REF!</v>
      </c>
      <c r="F11" s="89" t="e">
        <f>F10</f>
        <v>#REF!</v>
      </c>
      <c r="G11" s="43" t="e">
        <f>IF(#REF!&lt;=600,#REF!,#REF!)</f>
        <v>#REF!</v>
      </c>
      <c r="H11" s="43" t="e">
        <f t="shared" si="2"/>
        <v>#REF!</v>
      </c>
      <c r="I11" s="48" t="e">
        <f t="shared" si="2"/>
        <v>#REF!</v>
      </c>
      <c r="J11" s="89"/>
      <c r="K11" s="43"/>
      <c r="L11" s="43"/>
      <c r="M11" s="48"/>
      <c r="N11" s="89" t="e">
        <f>N10</f>
        <v>#REF!</v>
      </c>
      <c r="O11" s="43" t="e">
        <f>IF(#REF!&lt;=600,#REF!,#REF!)</f>
        <v>#REF!</v>
      </c>
      <c r="P11" s="43" t="e">
        <f t="shared" si="3"/>
        <v>#REF!</v>
      </c>
      <c r="Q11" s="48" t="e">
        <f t="shared" si="4"/>
        <v>#REF!</v>
      </c>
      <c r="R11" s="89"/>
      <c r="S11" s="43"/>
      <c r="T11" s="43"/>
      <c r="U11" s="90"/>
      <c r="V11" s="89" t="e">
        <f>V10</f>
        <v>#REF!</v>
      </c>
      <c r="W11" s="103"/>
      <c r="X11" s="39" t="e">
        <f t="shared" si="5"/>
        <v>#REF!</v>
      </c>
      <c r="Y11" s="90" t="e">
        <f t="shared" si="6"/>
        <v>#REF!</v>
      </c>
      <c r="Z11" s="89"/>
      <c r="AA11" s="39"/>
      <c r="AB11" s="39"/>
      <c r="AC11" s="90"/>
      <c r="AD11" s="89"/>
      <c r="AE11" s="39"/>
      <c r="AF11" s="39"/>
      <c r="AG11" s="90"/>
      <c r="AH11" s="89"/>
      <c r="AI11" s="39"/>
      <c r="AJ11" s="59"/>
      <c r="AK11" s="90"/>
      <c r="AL11" s="89"/>
      <c r="AM11" s="123"/>
      <c r="AN11" s="38"/>
      <c r="AO11" s="90"/>
      <c r="AP11" s="89"/>
      <c r="AQ11" s="38"/>
      <c r="AR11" s="38"/>
      <c r="AS11" s="90"/>
      <c r="AT11" s="89"/>
      <c r="AU11" s="38"/>
      <c r="AV11" s="38"/>
      <c r="AW11" s="90"/>
      <c r="AX11" s="89"/>
      <c r="AY11" s="123"/>
      <c r="AZ11" s="53"/>
      <c r="BA11" s="90"/>
    </row>
    <row r="12" spans="2:53" s="1" customFormat="1">
      <c r="B12" s="38" t="s">
        <v>236</v>
      </c>
      <c r="C12" s="4" t="e">
        <f t="shared" si="0"/>
        <v>#REF!</v>
      </c>
      <c r="D12" s="4" t="e">
        <f t="shared" si="1"/>
        <v>#REF!</v>
      </c>
      <c r="E12" s="4" t="e">
        <f>IF(#REF!=0,#REF!/1000,0)</f>
        <v>#REF!</v>
      </c>
      <c r="F12" s="89" t="e">
        <f>F8</f>
        <v>#REF!</v>
      </c>
      <c r="G12" s="43" t="e">
        <f>IF(#REF!&lt;=600,#REF!,#REF!)</f>
        <v>#REF!</v>
      </c>
      <c r="H12" s="43" t="e">
        <f t="shared" si="2"/>
        <v>#REF!</v>
      </c>
      <c r="I12" s="48" t="e">
        <f t="shared" si="2"/>
        <v>#REF!</v>
      </c>
      <c r="J12" s="89"/>
      <c r="K12" s="43"/>
      <c r="L12" s="43"/>
      <c r="M12" s="48"/>
      <c r="N12" s="89" t="e">
        <f>N8</f>
        <v>#REF!</v>
      </c>
      <c r="O12" s="43"/>
      <c r="P12" s="43" t="e">
        <f t="shared" si="3"/>
        <v>#REF!</v>
      </c>
      <c r="Q12" s="48" t="e">
        <f t="shared" si="4"/>
        <v>#REF!</v>
      </c>
      <c r="R12" s="89"/>
      <c r="S12" s="43"/>
      <c r="T12" s="43"/>
      <c r="U12" s="90"/>
      <c r="V12" s="89" t="e">
        <f>V8</f>
        <v>#REF!</v>
      </c>
      <c r="W12" s="102"/>
      <c r="X12" s="46" t="e">
        <f t="shared" si="5"/>
        <v>#REF!</v>
      </c>
      <c r="Y12" s="90" t="e">
        <f t="shared" si="6"/>
        <v>#REF!</v>
      </c>
      <c r="Z12" s="89"/>
      <c r="AA12" s="46"/>
      <c r="AB12" s="46"/>
      <c r="AC12" s="90"/>
      <c r="AD12" s="89"/>
      <c r="AE12" s="46"/>
      <c r="AF12" s="46"/>
      <c r="AG12" s="90"/>
      <c r="AH12" s="89"/>
      <c r="AI12" s="46"/>
      <c r="AJ12" s="58"/>
      <c r="AK12" s="90"/>
      <c r="AL12" s="89"/>
      <c r="AM12" s="122"/>
      <c r="AN12" s="51"/>
      <c r="AO12" s="90"/>
      <c r="AP12" s="89"/>
      <c r="AQ12" s="51"/>
      <c r="AR12" s="51"/>
      <c r="AS12" s="90"/>
      <c r="AT12" s="89"/>
      <c r="AU12" s="51"/>
      <c r="AV12" s="51"/>
      <c r="AW12" s="90"/>
      <c r="AX12" s="89"/>
      <c r="AY12" s="122"/>
      <c r="AZ12" s="52"/>
      <c r="BA12" s="90"/>
    </row>
    <row r="13" spans="2:53" s="1" customFormat="1">
      <c r="B13" s="38" t="s">
        <v>237</v>
      </c>
      <c r="C13" s="4" t="e">
        <f t="shared" si="0"/>
        <v>#REF!</v>
      </c>
      <c r="D13" s="4" t="e">
        <f t="shared" si="1"/>
        <v>#REF!</v>
      </c>
      <c r="E13" s="4" t="e">
        <f>IF(#REF!=0,#REF!/1000,0)</f>
        <v>#REF!</v>
      </c>
      <c r="F13" s="89" t="e">
        <f>F12</f>
        <v>#REF!</v>
      </c>
      <c r="G13" s="43" t="e">
        <f>IF(#REF!&lt;=600,#REF!,#REF!)</f>
        <v>#REF!</v>
      </c>
      <c r="H13" s="43" t="e">
        <f t="shared" si="2"/>
        <v>#REF!</v>
      </c>
      <c r="I13" s="48" t="e">
        <f t="shared" si="2"/>
        <v>#REF!</v>
      </c>
      <c r="J13" s="89"/>
      <c r="K13" s="43"/>
      <c r="L13" s="43"/>
      <c r="M13" s="48"/>
      <c r="N13" s="89" t="e">
        <f>N12</f>
        <v>#REF!</v>
      </c>
      <c r="O13" s="43"/>
      <c r="P13" s="43" t="e">
        <f t="shared" si="3"/>
        <v>#REF!</v>
      </c>
      <c r="Q13" s="48" t="e">
        <f t="shared" si="4"/>
        <v>#REF!</v>
      </c>
      <c r="R13" s="89"/>
      <c r="S13" s="43"/>
      <c r="T13" s="43"/>
      <c r="U13" s="90"/>
      <c r="V13" s="89" t="e">
        <f>V12</f>
        <v>#REF!</v>
      </c>
      <c r="W13" s="103"/>
      <c r="X13" s="39" t="e">
        <f t="shared" si="5"/>
        <v>#REF!</v>
      </c>
      <c r="Y13" s="90" t="e">
        <f t="shared" si="6"/>
        <v>#REF!</v>
      </c>
      <c r="Z13" s="89"/>
      <c r="AA13" s="39"/>
      <c r="AB13" s="39"/>
      <c r="AC13" s="90"/>
      <c r="AD13" s="89"/>
      <c r="AE13" s="39"/>
      <c r="AF13" s="39"/>
      <c r="AG13" s="90"/>
      <c r="AH13" s="89"/>
      <c r="AI13" s="39"/>
      <c r="AJ13" s="59"/>
      <c r="AK13" s="90"/>
      <c r="AL13" s="89"/>
      <c r="AM13" s="123"/>
      <c r="AN13" s="38"/>
      <c r="AO13" s="90"/>
      <c r="AP13" s="89"/>
      <c r="AQ13" s="38"/>
      <c r="AR13" s="38"/>
      <c r="AS13" s="90"/>
      <c r="AT13" s="89"/>
      <c r="AU13" s="38"/>
      <c r="AV13" s="38"/>
      <c r="AW13" s="90"/>
      <c r="AX13" s="89"/>
      <c r="AY13" s="123"/>
      <c r="AZ13" s="53"/>
      <c r="BA13" s="90"/>
    </row>
    <row r="14" spans="2:53" s="1" customFormat="1">
      <c r="B14" s="38" t="s">
        <v>238</v>
      </c>
      <c r="C14" s="4" t="e">
        <f t="shared" si="0"/>
        <v>#REF!</v>
      </c>
      <c r="D14" s="4" t="e">
        <f t="shared" si="1"/>
        <v>#REF!</v>
      </c>
      <c r="E14" s="4" t="e">
        <f>IF(#REF!=0,#REF!/1000,0)</f>
        <v>#REF!</v>
      </c>
      <c r="F14" s="89" t="e">
        <f>F13</f>
        <v>#REF!</v>
      </c>
      <c r="G14" s="43" t="e">
        <f>IF(#REF!&lt;=600,#REF!,#REF!)</f>
        <v>#REF!</v>
      </c>
      <c r="H14" s="43" t="e">
        <f t="shared" si="2"/>
        <v>#REF!</v>
      </c>
      <c r="I14" s="48" t="e">
        <f t="shared" si="2"/>
        <v>#REF!</v>
      </c>
      <c r="J14" s="89"/>
      <c r="K14" s="43"/>
      <c r="L14" s="43"/>
      <c r="M14" s="48"/>
      <c r="N14" s="89" t="e">
        <f>N13</f>
        <v>#REF!</v>
      </c>
      <c r="O14" s="43"/>
      <c r="P14" s="43" t="e">
        <f t="shared" si="3"/>
        <v>#REF!</v>
      </c>
      <c r="Q14" s="48" t="e">
        <f t="shared" si="4"/>
        <v>#REF!</v>
      </c>
      <c r="R14" s="89"/>
      <c r="S14" s="43"/>
      <c r="T14" s="43"/>
      <c r="U14" s="90"/>
      <c r="V14" s="89" t="e">
        <f>V13</f>
        <v>#REF!</v>
      </c>
      <c r="W14" s="103"/>
      <c r="X14" s="39" t="e">
        <f t="shared" si="5"/>
        <v>#REF!</v>
      </c>
      <c r="Y14" s="90" t="e">
        <f t="shared" si="6"/>
        <v>#REF!</v>
      </c>
      <c r="Z14" s="89"/>
      <c r="AA14" s="39"/>
      <c r="AB14" s="39"/>
      <c r="AC14" s="90"/>
      <c r="AD14" s="89"/>
      <c r="AE14" s="39"/>
      <c r="AF14" s="39"/>
      <c r="AG14" s="90"/>
      <c r="AH14" s="89"/>
      <c r="AI14" s="39"/>
      <c r="AJ14" s="59"/>
      <c r="AK14" s="90"/>
      <c r="AL14" s="89"/>
      <c r="AM14" s="123"/>
      <c r="AN14" s="38"/>
      <c r="AO14" s="90"/>
      <c r="AP14" s="89"/>
      <c r="AQ14" s="38"/>
      <c r="AR14" s="38"/>
      <c r="AS14" s="90"/>
      <c r="AT14" s="89"/>
      <c r="AU14" s="38"/>
      <c r="AV14" s="38"/>
      <c r="AW14" s="90"/>
      <c r="AX14" s="89"/>
      <c r="AY14" s="123"/>
      <c r="AZ14" s="53"/>
      <c r="BA14" s="90"/>
    </row>
    <row r="15" spans="2:53" s="1" customFormat="1">
      <c r="B15" s="38" t="s">
        <v>239</v>
      </c>
      <c r="C15" s="4" t="e">
        <f t="shared" si="0"/>
        <v>#REF!</v>
      </c>
      <c r="D15" s="4" t="e">
        <f t="shared" si="1"/>
        <v>#REF!</v>
      </c>
      <c r="E15" s="4" t="e">
        <f>IF(#REF!=0,#REF!/1000,0)</f>
        <v>#REF!</v>
      </c>
      <c r="F15" s="89" t="e">
        <f>F14</f>
        <v>#REF!</v>
      </c>
      <c r="G15" s="43" t="e">
        <f>IF(#REF!&lt;=600,#REF!,#REF!)</f>
        <v>#REF!</v>
      </c>
      <c r="H15" s="43" t="e">
        <f t="shared" si="2"/>
        <v>#REF!</v>
      </c>
      <c r="I15" s="48" t="e">
        <f t="shared" si="2"/>
        <v>#REF!</v>
      </c>
      <c r="J15" s="89"/>
      <c r="K15" s="43"/>
      <c r="L15" s="43"/>
      <c r="M15" s="48"/>
      <c r="N15" s="89" t="e">
        <f>N14</f>
        <v>#REF!</v>
      </c>
      <c r="O15" s="43"/>
      <c r="P15" s="43" t="e">
        <f t="shared" si="3"/>
        <v>#REF!</v>
      </c>
      <c r="Q15" s="48" t="e">
        <f t="shared" si="4"/>
        <v>#REF!</v>
      </c>
      <c r="R15" s="89"/>
      <c r="S15" s="43"/>
      <c r="T15" s="43"/>
      <c r="U15" s="90"/>
      <c r="V15" s="89" t="e">
        <f>V14</f>
        <v>#REF!</v>
      </c>
      <c r="W15" s="103"/>
      <c r="X15" s="39" t="e">
        <f t="shared" si="5"/>
        <v>#REF!</v>
      </c>
      <c r="Y15" s="90" t="e">
        <f t="shared" si="6"/>
        <v>#REF!</v>
      </c>
      <c r="Z15" s="89"/>
      <c r="AA15" s="39"/>
      <c r="AB15" s="39"/>
      <c r="AC15" s="90"/>
      <c r="AD15" s="89"/>
      <c r="AE15" s="39"/>
      <c r="AF15" s="39"/>
      <c r="AG15" s="90"/>
      <c r="AH15" s="89"/>
      <c r="AI15" s="39"/>
      <c r="AJ15" s="59"/>
      <c r="AK15" s="90"/>
      <c r="AL15" s="89"/>
      <c r="AM15" s="123"/>
      <c r="AN15" s="38"/>
      <c r="AO15" s="90"/>
      <c r="AP15" s="89"/>
      <c r="AQ15" s="38"/>
      <c r="AR15" s="38"/>
      <c r="AS15" s="90"/>
      <c r="AT15" s="89"/>
      <c r="AU15" s="38"/>
      <c r="AV15" s="38"/>
      <c r="AW15" s="90"/>
      <c r="AX15" s="89"/>
      <c r="AY15" s="123"/>
      <c r="AZ15" s="53"/>
      <c r="BA15" s="90"/>
    </row>
    <row r="16" spans="2:53" s="1" customFormat="1">
      <c r="B16" s="38" t="s">
        <v>240</v>
      </c>
      <c r="C16" s="4" t="e">
        <f t="shared" si="0"/>
        <v>#REF!</v>
      </c>
      <c r="D16" s="4" t="e">
        <f t="shared" si="1"/>
        <v>#REF!</v>
      </c>
      <c r="E16" s="4" t="e">
        <f>IF(#REF!=0,#REF!/1000,0)</f>
        <v>#REF!</v>
      </c>
      <c r="F16" s="89" t="e">
        <f>F15</f>
        <v>#REF!</v>
      </c>
      <c r="G16" s="43" t="e">
        <f>IF(#REF!&lt;=600,#REF!,#REF!)</f>
        <v>#REF!</v>
      </c>
      <c r="H16" s="43" t="e">
        <f t="shared" si="2"/>
        <v>#REF!</v>
      </c>
      <c r="I16" s="48" t="e">
        <f t="shared" si="2"/>
        <v>#REF!</v>
      </c>
      <c r="J16" s="89"/>
      <c r="K16" s="43"/>
      <c r="L16" s="43"/>
      <c r="M16" s="48"/>
      <c r="N16" s="89" t="e">
        <f>N15</f>
        <v>#REF!</v>
      </c>
      <c r="O16" s="43"/>
      <c r="P16" s="43" t="e">
        <f t="shared" si="3"/>
        <v>#REF!</v>
      </c>
      <c r="Q16" s="48" t="e">
        <f t="shared" si="4"/>
        <v>#REF!</v>
      </c>
      <c r="R16" s="89"/>
      <c r="S16" s="43"/>
      <c r="T16" s="43"/>
      <c r="U16" s="90"/>
      <c r="V16" s="89" t="e">
        <f>V15</f>
        <v>#REF!</v>
      </c>
      <c r="W16" s="103"/>
      <c r="X16" s="39" t="e">
        <f t="shared" si="5"/>
        <v>#REF!</v>
      </c>
      <c r="Y16" s="90" t="e">
        <f t="shared" si="6"/>
        <v>#REF!</v>
      </c>
      <c r="Z16" s="89"/>
      <c r="AA16" s="39"/>
      <c r="AB16" s="39"/>
      <c r="AC16" s="90"/>
      <c r="AD16" s="89"/>
      <c r="AE16" s="39"/>
      <c r="AF16" s="39"/>
      <c r="AG16" s="90"/>
      <c r="AH16" s="89"/>
      <c r="AI16" s="39"/>
      <c r="AJ16" s="59"/>
      <c r="AK16" s="90"/>
      <c r="AL16" s="89"/>
      <c r="AM16" s="123"/>
      <c r="AN16" s="38"/>
      <c r="AO16" s="90"/>
      <c r="AP16" s="89"/>
      <c r="AQ16" s="38"/>
      <c r="AR16" s="38"/>
      <c r="AS16" s="90"/>
      <c r="AT16" s="89"/>
      <c r="AU16" s="38"/>
      <c r="AV16" s="38"/>
      <c r="AW16" s="90"/>
      <c r="AX16" s="89"/>
      <c r="AY16" s="123"/>
      <c r="AZ16" s="53"/>
      <c r="BA16" s="90"/>
    </row>
    <row r="17" spans="1:53" s="1" customFormat="1">
      <c r="B17" s="3" t="s">
        <v>272</v>
      </c>
      <c r="C17" s="4" t="e">
        <f t="shared" si="0"/>
        <v>#REF!</v>
      </c>
      <c r="D17" s="4" t="e">
        <f t="shared" si="1"/>
        <v>#REF!</v>
      </c>
      <c r="E17" s="4" t="e">
        <f>0.424*E18</f>
        <v>#REF!</v>
      </c>
      <c r="F17" s="89" t="e">
        <f>F73</f>
        <v>#REF!</v>
      </c>
      <c r="G17" s="43" t="e">
        <f>#REF!</f>
        <v>#REF!</v>
      </c>
      <c r="H17" s="43" t="e">
        <f t="shared" si="2"/>
        <v>#REF!</v>
      </c>
      <c r="I17" s="48" t="e">
        <f t="shared" si="2"/>
        <v>#REF!</v>
      </c>
      <c r="J17" s="89"/>
      <c r="K17" s="43"/>
      <c r="L17" s="43"/>
      <c r="M17" s="48"/>
      <c r="N17" s="89" t="e">
        <f>N73</f>
        <v>#REF!</v>
      </c>
      <c r="O17" s="43" t="e">
        <f>#REF!</f>
        <v>#REF!</v>
      </c>
      <c r="P17" s="43" t="e">
        <f t="shared" si="3"/>
        <v>#REF!</v>
      </c>
      <c r="Q17" s="48" t="e">
        <f t="shared" si="4"/>
        <v>#REF!</v>
      </c>
      <c r="R17" s="89"/>
      <c r="S17" s="43"/>
      <c r="T17" s="43"/>
      <c r="U17" s="90"/>
      <c r="V17" s="89" t="e">
        <f>V73</f>
        <v>#REF!</v>
      </c>
      <c r="W17" s="103"/>
      <c r="X17" s="39" t="e">
        <f t="shared" si="5"/>
        <v>#REF!</v>
      </c>
      <c r="Y17" s="90" t="e">
        <f t="shared" si="6"/>
        <v>#REF!</v>
      </c>
      <c r="Z17" s="89"/>
      <c r="AA17" s="39"/>
      <c r="AB17" s="39"/>
      <c r="AC17" s="90"/>
      <c r="AD17" s="89"/>
      <c r="AE17" s="39"/>
      <c r="AF17" s="39"/>
      <c r="AG17" s="90"/>
      <c r="AH17" s="89"/>
      <c r="AI17" s="39"/>
      <c r="AJ17" s="59"/>
      <c r="AK17" s="90"/>
      <c r="AL17" s="89"/>
      <c r="AM17" s="123"/>
      <c r="AN17" s="38"/>
      <c r="AO17" s="90"/>
      <c r="AP17" s="89"/>
      <c r="AQ17" s="38"/>
      <c r="AR17" s="38"/>
      <c r="AS17" s="90"/>
      <c r="AT17" s="89"/>
      <c r="AU17" s="38"/>
      <c r="AV17" s="38"/>
      <c r="AW17" s="90"/>
      <c r="AX17" s="89"/>
      <c r="AY17" s="123"/>
      <c r="AZ17" s="53"/>
      <c r="BA17" s="90"/>
    </row>
    <row r="18" spans="1:53" s="1" customFormat="1">
      <c r="B18" s="3" t="s">
        <v>118</v>
      </c>
      <c r="C18" s="4" t="e">
        <f t="shared" si="0"/>
        <v>#REF!</v>
      </c>
      <c r="D18" s="4" t="e">
        <f t="shared" si="1"/>
        <v>#REF!</v>
      </c>
      <c r="E18" s="4" t="e">
        <f>#REF!</f>
        <v>#REF!</v>
      </c>
      <c r="F18" s="89" t="e">
        <f t="shared" ref="F18:F23" si="7">F17</f>
        <v>#REF!</v>
      </c>
      <c r="G18" s="43" t="e">
        <f>#REF!</f>
        <v>#REF!</v>
      </c>
      <c r="H18" s="43" t="e">
        <f t="shared" si="2"/>
        <v>#REF!</v>
      </c>
      <c r="I18" s="48" t="e">
        <f t="shared" si="2"/>
        <v>#REF!</v>
      </c>
      <c r="J18" s="89"/>
      <c r="K18" s="43"/>
      <c r="L18" s="43"/>
      <c r="M18" s="48"/>
      <c r="N18" s="89" t="e">
        <f t="shared" ref="N18:N23" si="8">N17</f>
        <v>#REF!</v>
      </c>
      <c r="O18" s="43" t="e">
        <f>#REF!</f>
        <v>#REF!</v>
      </c>
      <c r="P18" s="43" t="e">
        <f t="shared" si="3"/>
        <v>#REF!</v>
      </c>
      <c r="Q18" s="48" t="e">
        <f t="shared" si="4"/>
        <v>#REF!</v>
      </c>
      <c r="R18" s="89"/>
      <c r="S18" s="43"/>
      <c r="T18" s="43"/>
      <c r="U18" s="90"/>
      <c r="V18" s="89" t="e">
        <f t="shared" ref="V18:V23" si="9">V17</f>
        <v>#REF!</v>
      </c>
      <c r="W18" s="103"/>
      <c r="X18" s="39" t="e">
        <f t="shared" si="5"/>
        <v>#REF!</v>
      </c>
      <c r="Y18" s="90" t="e">
        <f t="shared" si="6"/>
        <v>#REF!</v>
      </c>
      <c r="Z18" s="89"/>
      <c r="AA18" s="39"/>
      <c r="AB18" s="39"/>
      <c r="AC18" s="90"/>
      <c r="AD18" s="89"/>
      <c r="AE18" s="39"/>
      <c r="AF18" s="39"/>
      <c r="AG18" s="90"/>
      <c r="AH18" s="89"/>
      <c r="AI18" s="79"/>
      <c r="AJ18" s="59"/>
      <c r="AK18" s="90"/>
      <c r="AL18" s="89"/>
      <c r="AM18" s="123"/>
      <c r="AN18" s="38"/>
      <c r="AO18" s="90"/>
      <c r="AP18" s="89"/>
      <c r="AQ18" s="38"/>
      <c r="AR18" s="38"/>
      <c r="AS18" s="90"/>
      <c r="AT18" s="89"/>
      <c r="AU18" s="38"/>
      <c r="AV18" s="38"/>
      <c r="AW18" s="90"/>
      <c r="AX18" s="89"/>
      <c r="AY18" s="123"/>
      <c r="AZ18" s="53"/>
      <c r="BA18" s="90"/>
    </row>
    <row r="19" spans="1:53" s="1" customFormat="1">
      <c r="B19" s="3" t="s">
        <v>118</v>
      </c>
      <c r="C19" s="4" t="e">
        <f t="shared" si="0"/>
        <v>#REF!</v>
      </c>
      <c r="D19" s="4" t="e">
        <f t="shared" si="1"/>
        <v>#REF!</v>
      </c>
      <c r="E19" s="4" t="e">
        <f>IF(#REF!=0,#REF!,0)</f>
        <v>#REF!</v>
      </c>
      <c r="F19" s="89" t="e">
        <f t="shared" si="7"/>
        <v>#REF!</v>
      </c>
      <c r="G19" s="43" t="e">
        <f>#REF!</f>
        <v>#REF!</v>
      </c>
      <c r="H19" s="43" t="e">
        <f t="shared" si="2"/>
        <v>#REF!</v>
      </c>
      <c r="I19" s="48" t="e">
        <f t="shared" si="2"/>
        <v>#REF!</v>
      </c>
      <c r="J19" s="89"/>
      <c r="K19" s="43"/>
      <c r="L19" s="43"/>
      <c r="M19" s="48"/>
      <c r="N19" s="89" t="e">
        <f t="shared" si="8"/>
        <v>#REF!</v>
      </c>
      <c r="O19" s="43" t="e">
        <f>G19</f>
        <v>#REF!</v>
      </c>
      <c r="P19" s="43" t="e">
        <f t="shared" si="3"/>
        <v>#REF!</v>
      </c>
      <c r="Q19" s="48" t="e">
        <f t="shared" si="4"/>
        <v>#REF!</v>
      </c>
      <c r="R19" s="89"/>
      <c r="S19" s="43"/>
      <c r="T19" s="43"/>
      <c r="U19" s="90"/>
      <c r="V19" s="89" t="e">
        <f t="shared" si="9"/>
        <v>#REF!</v>
      </c>
      <c r="W19" s="104"/>
      <c r="X19" s="39" t="e">
        <f t="shared" si="5"/>
        <v>#REF!</v>
      </c>
      <c r="Y19" s="90" t="e">
        <f t="shared" si="6"/>
        <v>#REF!</v>
      </c>
      <c r="Z19" s="89"/>
      <c r="AA19" s="79"/>
      <c r="AB19" s="39"/>
      <c r="AC19" s="90"/>
      <c r="AD19" s="89"/>
      <c r="AE19" s="79"/>
      <c r="AF19" s="39"/>
      <c r="AG19" s="90"/>
      <c r="AH19" s="89"/>
      <c r="AI19" s="79"/>
      <c r="AJ19" s="59"/>
      <c r="AK19" s="90"/>
      <c r="AL19" s="89"/>
      <c r="AM19" s="124"/>
      <c r="AN19" s="38"/>
      <c r="AO19" s="90"/>
      <c r="AP19" s="89"/>
      <c r="AQ19" s="80"/>
      <c r="AR19" s="38"/>
      <c r="AS19" s="90"/>
      <c r="AT19" s="89"/>
      <c r="AU19" s="80"/>
      <c r="AV19" s="38"/>
      <c r="AW19" s="90"/>
      <c r="AX19" s="89"/>
      <c r="AY19" s="123"/>
      <c r="AZ19" s="53"/>
      <c r="BA19" s="90"/>
    </row>
    <row r="20" spans="1:53">
      <c r="B20" s="149" t="s">
        <v>271</v>
      </c>
      <c r="C20" s="4" t="e">
        <f t="shared" si="0"/>
        <v>#REF!</v>
      </c>
      <c r="D20" s="4" t="e">
        <f t="shared" si="1"/>
        <v>#REF!</v>
      </c>
      <c r="E20" s="8" t="e">
        <f>((#REF!*#REF!+#REF!*#REF!+#REF!*#REF!+#REF!*#REF!+#REF!*#REF!)/1000)</f>
        <v>#REF!</v>
      </c>
      <c r="F20" s="89" t="e">
        <f t="shared" si="7"/>
        <v>#REF!</v>
      </c>
      <c r="G20" s="9" t="e">
        <f>IF(#REF!=1,#REF!,#REF!)</f>
        <v>#REF!</v>
      </c>
      <c r="H20" s="9" t="e">
        <f t="shared" si="2"/>
        <v>#REF!</v>
      </c>
      <c r="I20" s="48" t="e">
        <f t="shared" si="2"/>
        <v>#REF!</v>
      </c>
      <c r="J20" s="89"/>
      <c r="K20" s="9"/>
      <c r="L20" s="9"/>
      <c r="M20" s="48"/>
      <c r="N20" s="89" t="e">
        <f t="shared" si="8"/>
        <v>#REF!</v>
      </c>
      <c r="O20" s="9" t="e">
        <f>IF(#REF!=1,#REF!,#REF!)</f>
        <v>#REF!</v>
      </c>
      <c r="P20" s="9" t="e">
        <f t="shared" si="3"/>
        <v>#REF!</v>
      </c>
      <c r="Q20" s="48" t="e">
        <f t="shared" si="4"/>
        <v>#REF!</v>
      </c>
      <c r="R20" s="89"/>
      <c r="S20" s="9"/>
      <c r="T20" s="9"/>
      <c r="U20" s="90"/>
      <c r="V20" s="89" t="e">
        <f t="shared" si="9"/>
        <v>#REF!</v>
      </c>
      <c r="W20" s="105"/>
      <c r="X20" s="40" t="e">
        <f t="shared" si="5"/>
        <v>#REF!</v>
      </c>
      <c r="Y20" s="90" t="e">
        <f t="shared" si="6"/>
        <v>#REF!</v>
      </c>
      <c r="Z20" s="89"/>
      <c r="AA20" s="40"/>
      <c r="AB20" s="40"/>
      <c r="AC20" s="90"/>
      <c r="AD20" s="89"/>
      <c r="AE20" s="40"/>
      <c r="AF20" s="40"/>
      <c r="AG20" s="90"/>
      <c r="AH20" s="89"/>
      <c r="AI20" s="40"/>
      <c r="AJ20" s="60"/>
      <c r="AK20" s="90"/>
      <c r="AL20" s="89"/>
      <c r="AM20" s="125"/>
      <c r="AN20" s="37"/>
      <c r="AO20" s="90"/>
      <c r="AP20" s="89"/>
      <c r="AQ20" s="37"/>
      <c r="AR20" s="37"/>
      <c r="AS20" s="90"/>
      <c r="AT20" s="89"/>
      <c r="AU20" s="37"/>
      <c r="AV20" s="37"/>
      <c r="AW20" s="90"/>
      <c r="AX20" s="89"/>
      <c r="AY20" s="125"/>
      <c r="AZ20" s="54"/>
      <c r="BA20" s="90"/>
    </row>
    <row r="21" spans="1:53">
      <c r="B21" s="149"/>
      <c r="C21" s="4"/>
      <c r="D21" s="4"/>
      <c r="E21" s="8"/>
      <c r="F21" s="89" t="e">
        <f t="shared" si="7"/>
        <v>#REF!</v>
      </c>
      <c r="G21" s="9" t="e">
        <f>IF(#REF!=1,#REF!,#REF!)</f>
        <v>#REF!</v>
      </c>
      <c r="H21" s="9" t="e">
        <f t="shared" si="2"/>
        <v>#REF!</v>
      </c>
      <c r="I21" s="48" t="e">
        <f t="shared" si="2"/>
        <v>#REF!</v>
      </c>
      <c r="J21" s="89"/>
      <c r="K21" s="9"/>
      <c r="L21" s="9"/>
      <c r="M21" s="48"/>
      <c r="N21" s="89" t="e">
        <f t="shared" si="8"/>
        <v>#REF!</v>
      </c>
      <c r="O21" s="9" t="e">
        <f>#REF!</f>
        <v>#REF!</v>
      </c>
      <c r="P21" s="9" t="e">
        <f t="shared" si="3"/>
        <v>#REF!</v>
      </c>
      <c r="Q21" s="48" t="e">
        <f t="shared" si="4"/>
        <v>#REF!</v>
      </c>
      <c r="R21" s="89"/>
      <c r="S21" s="9"/>
      <c r="T21" s="9"/>
      <c r="U21" s="90"/>
      <c r="V21" s="89" t="e">
        <f t="shared" si="9"/>
        <v>#REF!</v>
      </c>
      <c r="W21" s="105"/>
      <c r="X21" s="40">
        <f t="shared" si="5"/>
        <v>0</v>
      </c>
      <c r="Y21" s="90" t="e">
        <f t="shared" si="6"/>
        <v>#REF!</v>
      </c>
      <c r="Z21" s="89"/>
      <c r="AA21" s="40"/>
      <c r="AB21" s="40"/>
      <c r="AC21" s="90"/>
      <c r="AD21" s="89"/>
      <c r="AE21" s="40"/>
      <c r="AF21" s="40"/>
      <c r="AG21" s="90"/>
      <c r="AH21" s="89"/>
      <c r="AI21" s="40"/>
      <c r="AJ21" s="60"/>
      <c r="AK21" s="90"/>
      <c r="AL21" s="89"/>
      <c r="AM21" s="125"/>
      <c r="AN21" s="37"/>
      <c r="AO21" s="90"/>
      <c r="AP21" s="89"/>
      <c r="AQ21" s="37"/>
      <c r="AR21" s="37"/>
      <c r="AS21" s="90"/>
      <c r="AT21" s="89"/>
      <c r="AU21" s="37"/>
      <c r="AV21" s="37"/>
      <c r="AW21" s="90"/>
      <c r="AX21" s="89"/>
      <c r="AY21" s="125"/>
      <c r="AZ21" s="54"/>
      <c r="BA21" s="90"/>
    </row>
    <row r="22" spans="1:53">
      <c r="B22" s="149" t="s">
        <v>228</v>
      </c>
      <c r="C22" s="4" t="e">
        <f t="shared" ref="C22:C34" si="10">F22*G22+J22*K22+N22*O22+R22*S22+V22*W22+Z22*AA22+AD22*AE22+AH22*AI22+AL22*AM22+AP22*AQ22+AT22*AU22+AX22*AY22</f>
        <v>#REF!</v>
      </c>
      <c r="D22" s="4" t="e">
        <f t="shared" ref="D22:D34" si="11">I22+M22+Q22+U22+Y22+AC22+AG22+AO22+AS22+AW22+BA22+AK22</f>
        <v>#REF!</v>
      </c>
      <c r="E22" s="8" t="e">
        <f>(#REF!*#REF!+#REF!*#REF!+#REF!*#REF!+#REF!*#REF!+#REF!*#REF!)/1000</f>
        <v>#REF!</v>
      </c>
      <c r="F22" s="89" t="e">
        <f t="shared" si="7"/>
        <v>#REF!</v>
      </c>
      <c r="G22" s="9" t="e">
        <f>IF(#REF!=1,#REF!,#REF!)</f>
        <v>#REF!</v>
      </c>
      <c r="H22" s="9" t="e">
        <f t="shared" si="2"/>
        <v>#REF!</v>
      </c>
      <c r="I22" s="48" t="e">
        <f t="shared" si="2"/>
        <v>#REF!</v>
      </c>
      <c r="J22" s="89"/>
      <c r="K22" s="9"/>
      <c r="L22" s="9"/>
      <c r="M22" s="48"/>
      <c r="N22" s="89" t="e">
        <f t="shared" si="8"/>
        <v>#REF!</v>
      </c>
      <c r="O22" s="9" t="e">
        <f>#REF!</f>
        <v>#REF!</v>
      </c>
      <c r="P22" s="9" t="e">
        <f t="shared" si="3"/>
        <v>#REF!</v>
      </c>
      <c r="Q22" s="48" t="e">
        <f t="shared" si="4"/>
        <v>#REF!</v>
      </c>
      <c r="R22" s="89"/>
      <c r="S22" s="9"/>
      <c r="T22" s="9"/>
      <c r="U22" s="90"/>
      <c r="V22" s="89" t="e">
        <f t="shared" si="9"/>
        <v>#REF!</v>
      </c>
      <c r="W22" s="105"/>
      <c r="X22" s="40" t="e">
        <f t="shared" si="5"/>
        <v>#REF!</v>
      </c>
      <c r="Y22" s="90" t="e">
        <f t="shared" si="6"/>
        <v>#REF!</v>
      </c>
      <c r="Z22" s="89"/>
      <c r="AA22" s="40"/>
      <c r="AB22" s="40"/>
      <c r="AC22" s="90"/>
      <c r="AD22" s="89"/>
      <c r="AE22" s="40"/>
      <c r="AF22" s="40"/>
      <c r="AG22" s="90"/>
      <c r="AH22" s="89"/>
      <c r="AI22" s="40"/>
      <c r="AJ22" s="60"/>
      <c r="AK22" s="90"/>
      <c r="AL22" s="89"/>
      <c r="AM22" s="125"/>
      <c r="AN22" s="37"/>
      <c r="AO22" s="90"/>
      <c r="AP22" s="89"/>
      <c r="AQ22" s="37"/>
      <c r="AR22" s="37"/>
      <c r="AS22" s="90"/>
      <c r="AT22" s="89"/>
      <c r="AU22" s="37"/>
      <c r="AV22" s="37"/>
      <c r="AW22" s="90"/>
      <c r="AX22" s="89"/>
      <c r="AY22" s="125"/>
      <c r="AZ22" s="54"/>
      <c r="BA22" s="90"/>
    </row>
    <row r="23" spans="1:53">
      <c r="B23" s="8" t="s">
        <v>227</v>
      </c>
      <c r="C23" s="4" t="e">
        <f t="shared" si="10"/>
        <v>#REF!</v>
      </c>
      <c r="D23" s="4" t="e">
        <f t="shared" si="11"/>
        <v>#REF!</v>
      </c>
      <c r="E23" s="8" t="e">
        <f>0.5*E58</f>
        <v>#REF!</v>
      </c>
      <c r="F23" s="89" t="e">
        <f t="shared" si="7"/>
        <v>#REF!</v>
      </c>
      <c r="G23" s="9" t="e">
        <f>G22</f>
        <v>#REF!</v>
      </c>
      <c r="H23" s="9" t="e">
        <f t="shared" ref="H23:I25" si="12">G23*E23</f>
        <v>#REF!</v>
      </c>
      <c r="I23" s="48" t="e">
        <f t="shared" si="12"/>
        <v>#REF!</v>
      </c>
      <c r="J23" s="89"/>
      <c r="K23" s="9"/>
      <c r="L23" s="9"/>
      <c r="M23" s="48"/>
      <c r="N23" s="89" t="e">
        <f t="shared" si="8"/>
        <v>#REF!</v>
      </c>
      <c r="O23" s="9" t="e">
        <f>O22</f>
        <v>#REF!</v>
      </c>
      <c r="P23" s="9" t="e">
        <f t="shared" si="3"/>
        <v>#REF!</v>
      </c>
      <c r="Q23" s="48" t="e">
        <f t="shared" si="4"/>
        <v>#REF!</v>
      </c>
      <c r="R23" s="89"/>
      <c r="S23" s="9"/>
      <c r="T23" s="9"/>
      <c r="U23" s="90"/>
      <c r="V23" s="89" t="e">
        <f t="shared" si="9"/>
        <v>#REF!</v>
      </c>
      <c r="W23" s="105"/>
      <c r="X23" s="40" t="e">
        <f t="shared" si="5"/>
        <v>#REF!</v>
      </c>
      <c r="Y23" s="90" t="e">
        <f t="shared" si="6"/>
        <v>#REF!</v>
      </c>
      <c r="Z23" s="89"/>
      <c r="AA23" s="40"/>
      <c r="AB23" s="40"/>
      <c r="AC23" s="90"/>
      <c r="AD23" s="89"/>
      <c r="AE23" s="40"/>
      <c r="AF23" s="40"/>
      <c r="AG23" s="90"/>
      <c r="AH23" s="89"/>
      <c r="AI23" s="40"/>
      <c r="AJ23" s="60"/>
      <c r="AK23" s="90"/>
      <c r="AL23" s="89"/>
      <c r="AM23" s="125"/>
      <c r="AN23" s="37"/>
      <c r="AO23" s="90"/>
      <c r="AP23" s="89"/>
      <c r="AQ23" s="37"/>
      <c r="AR23" s="37"/>
      <c r="AS23" s="90"/>
      <c r="AT23" s="89"/>
      <c r="AU23" s="37"/>
      <c r="AV23" s="37"/>
      <c r="AW23" s="90"/>
      <c r="AX23" s="89"/>
      <c r="AY23" s="125"/>
      <c r="AZ23" s="54"/>
      <c r="BA23" s="90"/>
    </row>
    <row r="24" spans="1:53" s="310" customFormat="1">
      <c r="B24" s="311" t="s">
        <v>128</v>
      </c>
      <c r="C24" s="312" t="e">
        <f t="shared" si="10"/>
        <v>#REF!</v>
      </c>
      <c r="D24" s="312" t="e">
        <f t="shared" si="11"/>
        <v>#REF!</v>
      </c>
      <c r="E24" s="313" t="e">
        <f>#REF!/1000</f>
        <v>#REF!</v>
      </c>
      <c r="F24" s="314" t="e">
        <f>F82</f>
        <v>#REF!</v>
      </c>
      <c r="G24" s="55" t="e">
        <f>IF(#REF!="до 640",#REF!,#REF!)</f>
        <v>#REF!</v>
      </c>
      <c r="H24" s="37" t="e">
        <f t="shared" si="12"/>
        <v>#REF!</v>
      </c>
      <c r="I24" s="312" t="e">
        <f t="shared" si="12"/>
        <v>#REF!</v>
      </c>
      <c r="J24" s="314"/>
      <c r="K24" s="37"/>
      <c r="L24" s="37"/>
      <c r="M24" s="312"/>
      <c r="N24" s="314" t="e">
        <f>N82</f>
        <v>#REF!</v>
      </c>
      <c r="O24" s="37" t="e">
        <f t="shared" ref="O24:O29" si="13">G24</f>
        <v>#REF!</v>
      </c>
      <c r="P24" s="37" t="e">
        <f t="shared" si="3"/>
        <v>#REF!</v>
      </c>
      <c r="Q24" s="312" t="e">
        <f t="shared" si="4"/>
        <v>#REF!</v>
      </c>
      <c r="R24" s="314"/>
      <c r="S24" s="37"/>
      <c r="T24" s="37"/>
      <c r="U24" s="53"/>
      <c r="V24" s="314" t="e">
        <f>V82</f>
        <v>#REF!</v>
      </c>
      <c r="W24" s="125" t="e">
        <f>IF(#REF!="до 640",#REF!,#REF!)</f>
        <v>#REF!</v>
      </c>
      <c r="X24" s="37" t="e">
        <f t="shared" si="5"/>
        <v>#REF!</v>
      </c>
      <c r="Y24" s="53" t="e">
        <f t="shared" si="6"/>
        <v>#REF!</v>
      </c>
      <c r="Z24" s="314"/>
      <c r="AA24" s="37"/>
      <c r="AB24" s="37"/>
      <c r="AC24" s="53"/>
      <c r="AD24" s="314"/>
      <c r="AE24" s="37"/>
      <c r="AF24" s="37"/>
      <c r="AG24" s="53"/>
      <c r="AH24" s="314"/>
      <c r="AI24" s="37"/>
      <c r="AJ24" s="313"/>
      <c r="AK24" s="53"/>
      <c r="AL24" s="314"/>
      <c r="AM24" s="125"/>
      <c r="AN24" s="37"/>
      <c r="AO24" s="53"/>
      <c r="AP24" s="314"/>
      <c r="AQ24" s="37"/>
      <c r="AR24" s="37"/>
      <c r="AS24" s="53"/>
      <c r="AT24" s="314"/>
      <c r="AU24" s="37"/>
      <c r="AV24" s="37"/>
      <c r="AW24" s="53"/>
      <c r="AX24" s="314"/>
      <c r="AY24" s="125"/>
      <c r="AZ24" s="54"/>
      <c r="BA24" s="53"/>
    </row>
    <row r="25" spans="1:53" s="310" customFormat="1">
      <c r="B25" s="311" t="s">
        <v>128</v>
      </c>
      <c r="C25" s="312" t="e">
        <f t="shared" si="10"/>
        <v>#REF!</v>
      </c>
      <c r="D25" s="312" t="e">
        <f t="shared" si="11"/>
        <v>#REF!</v>
      </c>
      <c r="E25" s="313" t="e">
        <f>#REF!/1000</f>
        <v>#REF!</v>
      </c>
      <c r="F25" s="314" t="e">
        <f>F24</f>
        <v>#REF!</v>
      </c>
      <c r="G25" s="55" t="e">
        <f>IF(#REF!="до 640",#REF!,#REF!)</f>
        <v>#REF!</v>
      </c>
      <c r="H25" s="37" t="e">
        <f t="shared" si="12"/>
        <v>#REF!</v>
      </c>
      <c r="I25" s="312" t="e">
        <f t="shared" si="12"/>
        <v>#REF!</v>
      </c>
      <c r="J25" s="314"/>
      <c r="K25" s="37"/>
      <c r="L25" s="37"/>
      <c r="M25" s="312"/>
      <c r="N25" s="314" t="e">
        <f>N24</f>
        <v>#REF!</v>
      </c>
      <c r="O25" s="37" t="e">
        <f t="shared" si="13"/>
        <v>#REF!</v>
      </c>
      <c r="P25" s="37" t="e">
        <f t="shared" si="3"/>
        <v>#REF!</v>
      </c>
      <c r="Q25" s="312" t="e">
        <f t="shared" si="4"/>
        <v>#REF!</v>
      </c>
      <c r="R25" s="314"/>
      <c r="S25" s="37"/>
      <c r="T25" s="37"/>
      <c r="U25" s="53"/>
      <c r="V25" s="314" t="e">
        <f>V24</f>
        <v>#REF!</v>
      </c>
      <c r="W25" s="125" t="e">
        <f>IF(#REF!="до 640",#REF!,#REF!)</f>
        <v>#REF!</v>
      </c>
      <c r="X25" s="37" t="e">
        <f t="shared" si="5"/>
        <v>#REF!</v>
      </c>
      <c r="Y25" s="53" t="e">
        <f t="shared" si="6"/>
        <v>#REF!</v>
      </c>
      <c r="Z25" s="314"/>
      <c r="AA25" s="37"/>
      <c r="AB25" s="37"/>
      <c r="AC25" s="53"/>
      <c r="AD25" s="314"/>
      <c r="AE25" s="37"/>
      <c r="AF25" s="37"/>
      <c r="AG25" s="53"/>
      <c r="AH25" s="314"/>
      <c r="AI25" s="37"/>
      <c r="AJ25" s="313"/>
      <c r="AK25" s="53"/>
      <c r="AL25" s="314"/>
      <c r="AM25" s="125"/>
      <c r="AN25" s="37"/>
      <c r="AO25" s="53"/>
      <c r="AP25" s="314"/>
      <c r="AQ25" s="37"/>
      <c r="AR25" s="37"/>
      <c r="AS25" s="53"/>
      <c r="AT25" s="314"/>
      <c r="AU25" s="37"/>
      <c r="AV25" s="37"/>
      <c r="AW25" s="53"/>
      <c r="AX25" s="314"/>
      <c r="AY25" s="125"/>
      <c r="AZ25" s="54"/>
      <c r="BA25" s="53"/>
    </row>
    <row r="26" spans="1:53" s="7" customFormat="1">
      <c r="B26" s="6" t="s">
        <v>205</v>
      </c>
      <c r="C26" s="4" t="e">
        <f t="shared" si="10"/>
        <v>#REF!</v>
      </c>
      <c r="D26" s="4" t="e">
        <f t="shared" si="11"/>
        <v>#REF!</v>
      </c>
      <c r="E26" s="8"/>
      <c r="F26" s="89" t="e">
        <f>F81</f>
        <v>#REF!</v>
      </c>
      <c r="G26" s="44" t="e">
        <f>#REF!</f>
        <v>#REF!</v>
      </c>
      <c r="H26" s="9"/>
      <c r="I26" s="48" t="e">
        <f t="shared" ref="I26:I34" si="14">H26*F26</f>
        <v>#REF!</v>
      </c>
      <c r="J26" s="89"/>
      <c r="K26" s="44"/>
      <c r="L26" s="9"/>
      <c r="M26" s="48"/>
      <c r="N26" s="89" t="e">
        <f>N81</f>
        <v>#REF!</v>
      </c>
      <c r="O26" s="44" t="e">
        <f t="shared" si="13"/>
        <v>#REF!</v>
      </c>
      <c r="P26" s="9"/>
      <c r="Q26" s="48" t="e">
        <f t="shared" si="4"/>
        <v>#REF!</v>
      </c>
      <c r="R26" s="89"/>
      <c r="S26" s="44"/>
      <c r="T26" s="9"/>
      <c r="U26" s="90"/>
      <c r="V26" s="89" t="e">
        <f>V81</f>
        <v>#REF!</v>
      </c>
      <c r="W26" s="106"/>
      <c r="X26" s="40"/>
      <c r="Y26" s="90" t="e">
        <f t="shared" si="6"/>
        <v>#REF!</v>
      </c>
      <c r="Z26" s="89"/>
      <c r="AA26" s="41"/>
      <c r="AB26" s="40"/>
      <c r="AC26" s="90"/>
      <c r="AD26" s="89"/>
      <c r="AE26" s="41"/>
      <c r="AF26" s="40"/>
      <c r="AG26" s="90"/>
      <c r="AH26" s="89"/>
      <c r="AI26" s="41"/>
      <c r="AJ26" s="60"/>
      <c r="AK26" s="90"/>
      <c r="AL26" s="89"/>
      <c r="AM26" s="126"/>
      <c r="AN26" s="37"/>
      <c r="AO26" s="90"/>
      <c r="AP26" s="89"/>
      <c r="AQ26" s="55"/>
      <c r="AR26" s="37"/>
      <c r="AS26" s="90"/>
      <c r="AT26" s="89"/>
      <c r="AU26" s="55"/>
      <c r="AV26" s="37"/>
      <c r="AW26" s="90"/>
      <c r="AX26" s="89"/>
      <c r="AY26" s="126"/>
      <c r="AZ26" s="54"/>
      <c r="BA26" s="90"/>
    </row>
    <row r="27" spans="1:53" s="7" customFormat="1">
      <c r="B27" s="6" t="s">
        <v>205</v>
      </c>
      <c r="C27" s="4" t="e">
        <f t="shared" si="10"/>
        <v>#REF!</v>
      </c>
      <c r="D27" s="4" t="e">
        <f t="shared" si="11"/>
        <v>#REF!</v>
      </c>
      <c r="E27" s="8"/>
      <c r="F27" s="89" t="e">
        <f t="shared" ref="F27:F48" si="15">F26</f>
        <v>#REF!</v>
      </c>
      <c r="G27" s="44" t="e">
        <f>#REF!</f>
        <v>#REF!</v>
      </c>
      <c r="H27" s="9"/>
      <c r="I27" s="48" t="e">
        <f t="shared" si="14"/>
        <v>#REF!</v>
      </c>
      <c r="J27" s="89"/>
      <c r="K27" s="44"/>
      <c r="L27" s="9"/>
      <c r="M27" s="48"/>
      <c r="N27" s="89" t="e">
        <f t="shared" ref="N27:N48" si="16">N26</f>
        <v>#REF!</v>
      </c>
      <c r="O27" s="44" t="e">
        <f t="shared" si="13"/>
        <v>#REF!</v>
      </c>
      <c r="P27" s="9"/>
      <c r="Q27" s="48" t="e">
        <f t="shared" si="4"/>
        <v>#REF!</v>
      </c>
      <c r="R27" s="89"/>
      <c r="S27" s="44"/>
      <c r="T27" s="9"/>
      <c r="U27" s="90"/>
      <c r="V27" s="89" t="e">
        <f t="shared" ref="V27:V48" si="17">V26</f>
        <v>#REF!</v>
      </c>
      <c r="W27" s="106"/>
      <c r="X27" s="40"/>
      <c r="Y27" s="90" t="e">
        <f t="shared" si="6"/>
        <v>#REF!</v>
      </c>
      <c r="Z27" s="89"/>
      <c r="AA27" s="41"/>
      <c r="AB27" s="40"/>
      <c r="AC27" s="90"/>
      <c r="AD27" s="89"/>
      <c r="AE27" s="41"/>
      <c r="AF27" s="40"/>
      <c r="AG27" s="90"/>
      <c r="AH27" s="89"/>
      <c r="AI27" s="41"/>
      <c r="AJ27" s="60"/>
      <c r="AK27" s="90"/>
      <c r="AL27" s="89"/>
      <c r="AM27" s="126"/>
      <c r="AN27" s="37"/>
      <c r="AO27" s="90"/>
      <c r="AP27" s="89"/>
      <c r="AQ27" s="55"/>
      <c r="AR27" s="37"/>
      <c r="AS27" s="90"/>
      <c r="AT27" s="89"/>
      <c r="AU27" s="55"/>
      <c r="AV27" s="37"/>
      <c r="AW27" s="90"/>
      <c r="AX27" s="89"/>
      <c r="AY27" s="126"/>
      <c r="AZ27" s="54"/>
      <c r="BA27" s="90"/>
    </row>
    <row r="28" spans="1:53" s="7" customFormat="1" ht="30">
      <c r="B28" s="6" t="s">
        <v>257</v>
      </c>
      <c r="C28" s="4" t="e">
        <f t="shared" si="10"/>
        <v>#REF!</v>
      </c>
      <c r="D28" s="4" t="e">
        <f t="shared" si="11"/>
        <v>#REF!</v>
      </c>
      <c r="E28" s="8"/>
      <c r="F28" s="89" t="e">
        <f t="shared" si="15"/>
        <v>#REF!</v>
      </c>
      <c r="G28" s="44" t="e">
        <f>#REF!</f>
        <v>#REF!</v>
      </c>
      <c r="H28" s="9"/>
      <c r="I28" s="48" t="e">
        <f t="shared" si="14"/>
        <v>#REF!</v>
      </c>
      <c r="J28" s="89"/>
      <c r="K28" s="44"/>
      <c r="L28" s="9"/>
      <c r="M28" s="48"/>
      <c r="N28" s="89" t="e">
        <f t="shared" si="16"/>
        <v>#REF!</v>
      </c>
      <c r="O28" s="44" t="e">
        <f t="shared" si="13"/>
        <v>#REF!</v>
      </c>
      <c r="P28" s="9"/>
      <c r="Q28" s="48" t="e">
        <f t="shared" si="4"/>
        <v>#REF!</v>
      </c>
      <c r="R28" s="89"/>
      <c r="S28" s="44"/>
      <c r="T28" s="9"/>
      <c r="U28" s="90"/>
      <c r="V28" s="89" t="e">
        <f t="shared" si="17"/>
        <v>#REF!</v>
      </c>
      <c r="W28" s="106"/>
      <c r="X28" s="40"/>
      <c r="Y28" s="90" t="e">
        <f t="shared" si="6"/>
        <v>#REF!</v>
      </c>
      <c r="Z28" s="89"/>
      <c r="AA28" s="41"/>
      <c r="AB28" s="40"/>
      <c r="AC28" s="90"/>
      <c r="AD28" s="89"/>
      <c r="AE28" s="41"/>
      <c r="AF28" s="40"/>
      <c r="AG28" s="90"/>
      <c r="AH28" s="89"/>
      <c r="AI28" s="41"/>
      <c r="AJ28" s="60"/>
      <c r="AK28" s="90"/>
      <c r="AL28" s="89"/>
      <c r="AM28" s="126"/>
      <c r="AN28" s="37"/>
      <c r="AO28" s="90"/>
      <c r="AP28" s="89"/>
      <c r="AQ28" s="55"/>
      <c r="AR28" s="37"/>
      <c r="AS28" s="90"/>
      <c r="AT28" s="89"/>
      <c r="AU28" s="55"/>
      <c r="AV28" s="37"/>
      <c r="AW28" s="90"/>
      <c r="AX28" s="89"/>
      <c r="AY28" s="126"/>
      <c r="AZ28" s="54"/>
      <c r="BA28" s="90"/>
    </row>
    <row r="29" spans="1:53" s="7" customFormat="1" ht="30">
      <c r="B29" s="6" t="s">
        <v>258</v>
      </c>
      <c r="C29" s="4" t="e">
        <f t="shared" si="10"/>
        <v>#REF!</v>
      </c>
      <c r="D29" s="4" t="e">
        <f t="shared" si="11"/>
        <v>#REF!</v>
      </c>
      <c r="E29" s="8"/>
      <c r="F29" s="89" t="e">
        <f t="shared" si="15"/>
        <v>#REF!</v>
      </c>
      <c r="G29" s="44" t="e">
        <f>#REF!</f>
        <v>#REF!</v>
      </c>
      <c r="H29" s="9"/>
      <c r="I29" s="48" t="e">
        <f t="shared" si="14"/>
        <v>#REF!</v>
      </c>
      <c r="J29" s="89"/>
      <c r="K29" s="44"/>
      <c r="L29" s="9"/>
      <c r="M29" s="48"/>
      <c r="N29" s="89" t="e">
        <f t="shared" si="16"/>
        <v>#REF!</v>
      </c>
      <c r="O29" s="44" t="e">
        <f t="shared" si="13"/>
        <v>#REF!</v>
      </c>
      <c r="P29" s="9"/>
      <c r="Q29" s="48" t="e">
        <f t="shared" si="4"/>
        <v>#REF!</v>
      </c>
      <c r="R29" s="89"/>
      <c r="S29" s="44"/>
      <c r="T29" s="9"/>
      <c r="U29" s="90"/>
      <c r="V29" s="89" t="e">
        <f t="shared" si="17"/>
        <v>#REF!</v>
      </c>
      <c r="W29" s="106"/>
      <c r="X29" s="40"/>
      <c r="Y29" s="90" t="e">
        <f t="shared" si="6"/>
        <v>#REF!</v>
      </c>
      <c r="Z29" s="89"/>
      <c r="AA29" s="41"/>
      <c r="AB29" s="40"/>
      <c r="AC29" s="90"/>
      <c r="AD29" s="89"/>
      <c r="AE29" s="41"/>
      <c r="AF29" s="40"/>
      <c r="AG29" s="90"/>
      <c r="AH29" s="89"/>
      <c r="AI29" s="41"/>
      <c r="AJ29" s="60"/>
      <c r="AK29" s="90"/>
      <c r="AL29" s="89"/>
      <c r="AM29" s="126"/>
      <c r="AN29" s="37"/>
      <c r="AO29" s="90"/>
      <c r="AP29" s="89"/>
      <c r="AQ29" s="55"/>
      <c r="AR29" s="37"/>
      <c r="AS29" s="90"/>
      <c r="AT29" s="89"/>
      <c r="AU29" s="55"/>
      <c r="AV29" s="37"/>
      <c r="AW29" s="90"/>
      <c r="AX29" s="89"/>
      <c r="AY29" s="126"/>
      <c r="AZ29" s="54"/>
      <c r="BA29" s="90"/>
    </row>
    <row r="30" spans="1:53" s="7" customFormat="1">
      <c r="A30" s="7" t="e">
        <f>IF(#REF!&lt;=600,1,0)</f>
        <v>#REF!</v>
      </c>
      <c r="B30" s="6" t="s">
        <v>250</v>
      </c>
      <c r="C30" s="4" t="e">
        <f t="shared" si="10"/>
        <v>#REF!</v>
      </c>
      <c r="D30" s="4" t="e">
        <f t="shared" si="11"/>
        <v>#REF!</v>
      </c>
      <c r="E30" s="8" t="e">
        <f>IF(#REF!="+",#REF!*A30,0)</f>
        <v>#REF!</v>
      </c>
      <c r="F30" s="89" t="e">
        <f t="shared" si="15"/>
        <v>#REF!</v>
      </c>
      <c r="G30" s="44"/>
      <c r="H30" s="9"/>
      <c r="I30" s="48" t="e">
        <f t="shared" si="14"/>
        <v>#REF!</v>
      </c>
      <c r="J30" s="89"/>
      <c r="K30" s="44"/>
      <c r="L30" s="9"/>
      <c r="M30" s="48"/>
      <c r="N30" s="89" t="e">
        <f t="shared" si="16"/>
        <v>#REF!</v>
      </c>
      <c r="O30" s="44"/>
      <c r="P30" s="9"/>
      <c r="Q30" s="48" t="e">
        <f t="shared" si="4"/>
        <v>#REF!</v>
      </c>
      <c r="R30" s="89"/>
      <c r="S30" s="44"/>
      <c r="T30" s="9"/>
      <c r="U30" s="90"/>
      <c r="V30" s="89" t="e">
        <f t="shared" si="17"/>
        <v>#REF!</v>
      </c>
      <c r="W30" s="106"/>
      <c r="X30" s="40"/>
      <c r="Y30" s="90" t="e">
        <f t="shared" si="6"/>
        <v>#REF!</v>
      </c>
      <c r="Z30" s="89"/>
      <c r="AA30" s="41"/>
      <c r="AB30" s="40"/>
      <c r="AC30" s="90"/>
      <c r="AD30" s="89"/>
      <c r="AE30" s="41"/>
      <c r="AF30" s="40"/>
      <c r="AG30" s="90"/>
      <c r="AH30" s="89"/>
      <c r="AI30" s="41"/>
      <c r="AJ30" s="60"/>
      <c r="AK30" s="90"/>
      <c r="AL30" s="89"/>
      <c r="AM30" s="126"/>
      <c r="AN30" s="37"/>
      <c r="AO30" s="90"/>
      <c r="AP30" s="89"/>
      <c r="AQ30" s="55"/>
      <c r="AR30" s="37"/>
      <c r="AS30" s="90"/>
      <c r="AT30" s="89"/>
      <c r="AU30" s="55"/>
      <c r="AV30" s="37"/>
      <c r="AW30" s="90"/>
      <c r="AX30" s="89"/>
      <c r="AY30" s="126"/>
      <c r="AZ30" s="54"/>
      <c r="BA30" s="90"/>
    </row>
    <row r="31" spans="1:53" s="7" customFormat="1">
      <c r="A31" s="7" t="e">
        <f>IF(#REF!&lt;=600,1,0)</f>
        <v>#REF!</v>
      </c>
      <c r="B31" s="6" t="s">
        <v>251</v>
      </c>
      <c r="C31" s="4" t="e">
        <f t="shared" si="10"/>
        <v>#REF!</v>
      </c>
      <c r="D31" s="4" t="e">
        <f t="shared" si="11"/>
        <v>#REF!</v>
      </c>
      <c r="E31" s="8" t="e">
        <f>IF(#REF!="+",#REF!*A31,0)</f>
        <v>#REF!</v>
      </c>
      <c r="F31" s="89" t="e">
        <f t="shared" si="15"/>
        <v>#REF!</v>
      </c>
      <c r="G31" s="44"/>
      <c r="H31" s="9"/>
      <c r="I31" s="48" t="e">
        <f t="shared" si="14"/>
        <v>#REF!</v>
      </c>
      <c r="J31" s="89"/>
      <c r="K31" s="44"/>
      <c r="L31" s="9"/>
      <c r="M31" s="48"/>
      <c r="N31" s="89" t="e">
        <f t="shared" si="16"/>
        <v>#REF!</v>
      </c>
      <c r="O31" s="44"/>
      <c r="P31" s="9"/>
      <c r="Q31" s="48" t="e">
        <f t="shared" si="4"/>
        <v>#REF!</v>
      </c>
      <c r="R31" s="89"/>
      <c r="S31" s="44"/>
      <c r="T31" s="9"/>
      <c r="U31" s="90"/>
      <c r="V31" s="89" t="e">
        <f t="shared" si="17"/>
        <v>#REF!</v>
      </c>
      <c r="W31" s="106"/>
      <c r="X31" s="40"/>
      <c r="Y31" s="90" t="e">
        <f t="shared" si="6"/>
        <v>#REF!</v>
      </c>
      <c r="Z31" s="89"/>
      <c r="AA31" s="41"/>
      <c r="AB31" s="40"/>
      <c r="AC31" s="90"/>
      <c r="AD31" s="89"/>
      <c r="AE31" s="41"/>
      <c r="AF31" s="40"/>
      <c r="AG31" s="90"/>
      <c r="AH31" s="89"/>
      <c r="AI31" s="41"/>
      <c r="AJ31" s="60"/>
      <c r="AK31" s="90"/>
      <c r="AL31" s="89"/>
      <c r="AM31" s="126"/>
      <c r="AN31" s="37"/>
      <c r="AO31" s="90"/>
      <c r="AP31" s="89"/>
      <c r="AQ31" s="55"/>
      <c r="AR31" s="37"/>
      <c r="AS31" s="90"/>
      <c r="AT31" s="89"/>
      <c r="AU31" s="55"/>
      <c r="AV31" s="37"/>
      <c r="AW31" s="90"/>
      <c r="AX31" s="89"/>
      <c r="AY31" s="126"/>
      <c r="AZ31" s="54"/>
      <c r="BA31" s="90"/>
    </row>
    <row r="32" spans="1:53" s="7" customFormat="1">
      <c r="A32" s="7" t="e">
        <f>IF(#REF!&lt;=600,1,0)</f>
        <v>#REF!</v>
      </c>
      <c r="B32" s="6" t="s">
        <v>251</v>
      </c>
      <c r="C32" s="4" t="e">
        <f t="shared" si="10"/>
        <v>#REF!</v>
      </c>
      <c r="D32" s="4" t="e">
        <f t="shared" si="11"/>
        <v>#REF!</v>
      </c>
      <c r="E32" s="8" t="e">
        <f>IF(#REF!="+",#REF!*A32,0)</f>
        <v>#REF!</v>
      </c>
      <c r="F32" s="89" t="e">
        <f t="shared" si="15"/>
        <v>#REF!</v>
      </c>
      <c r="G32" s="44"/>
      <c r="H32" s="9"/>
      <c r="I32" s="48" t="e">
        <f t="shared" si="14"/>
        <v>#REF!</v>
      </c>
      <c r="J32" s="89"/>
      <c r="K32" s="44"/>
      <c r="L32" s="9"/>
      <c r="M32" s="48"/>
      <c r="N32" s="89" t="e">
        <f t="shared" si="16"/>
        <v>#REF!</v>
      </c>
      <c r="O32" s="44"/>
      <c r="P32" s="9"/>
      <c r="Q32" s="48" t="e">
        <f>P32*N32</f>
        <v>#REF!</v>
      </c>
      <c r="R32" s="89"/>
      <c r="S32" s="44"/>
      <c r="T32" s="9"/>
      <c r="U32" s="90"/>
      <c r="V32" s="89" t="e">
        <f t="shared" si="17"/>
        <v>#REF!</v>
      </c>
      <c r="W32" s="106"/>
      <c r="X32" s="40"/>
      <c r="Y32" s="90" t="e">
        <f>X32*V32</f>
        <v>#REF!</v>
      </c>
      <c r="Z32" s="89"/>
      <c r="AA32" s="41"/>
      <c r="AB32" s="40"/>
      <c r="AC32" s="90"/>
      <c r="AD32" s="89"/>
      <c r="AE32" s="41"/>
      <c r="AF32" s="40"/>
      <c r="AG32" s="90"/>
      <c r="AH32" s="89"/>
      <c r="AI32" s="41"/>
      <c r="AJ32" s="60"/>
      <c r="AK32" s="90"/>
      <c r="AL32" s="89"/>
      <c r="AM32" s="126"/>
      <c r="AN32" s="37"/>
      <c r="AO32" s="90"/>
      <c r="AP32" s="89"/>
      <c r="AQ32" s="55"/>
      <c r="AR32" s="37"/>
      <c r="AS32" s="90"/>
      <c r="AT32" s="89"/>
      <c r="AU32" s="55"/>
      <c r="AV32" s="37"/>
      <c r="AW32" s="90"/>
      <c r="AX32" s="89"/>
      <c r="AY32" s="126"/>
      <c r="AZ32" s="54"/>
      <c r="BA32" s="90"/>
    </row>
    <row r="33" spans="1:53" s="7" customFormat="1">
      <c r="A33" s="7" t="e">
        <f>IF(#REF!&lt;=600,1,0)</f>
        <v>#REF!</v>
      </c>
      <c r="B33" s="6" t="s">
        <v>251</v>
      </c>
      <c r="C33" s="4" t="e">
        <f t="shared" si="10"/>
        <v>#REF!</v>
      </c>
      <c r="D33" s="4" t="e">
        <f t="shared" si="11"/>
        <v>#REF!</v>
      </c>
      <c r="E33" s="8" t="e">
        <f>IF(#REF!="+",#REF!*A33,0)</f>
        <v>#REF!</v>
      </c>
      <c r="F33" s="89" t="e">
        <f t="shared" si="15"/>
        <v>#REF!</v>
      </c>
      <c r="G33" s="44"/>
      <c r="H33" s="9"/>
      <c r="I33" s="48" t="e">
        <f t="shared" si="14"/>
        <v>#REF!</v>
      </c>
      <c r="J33" s="89"/>
      <c r="K33" s="44"/>
      <c r="L33" s="9"/>
      <c r="M33" s="48"/>
      <c r="N33" s="89" t="e">
        <f t="shared" si="16"/>
        <v>#REF!</v>
      </c>
      <c r="O33" s="44"/>
      <c r="P33" s="9"/>
      <c r="Q33" s="48" t="e">
        <f>P33*N33</f>
        <v>#REF!</v>
      </c>
      <c r="R33" s="89"/>
      <c r="S33" s="44"/>
      <c r="T33" s="9"/>
      <c r="U33" s="90"/>
      <c r="V33" s="89" t="e">
        <f t="shared" si="17"/>
        <v>#REF!</v>
      </c>
      <c r="W33" s="106"/>
      <c r="X33" s="40"/>
      <c r="Y33" s="90" t="e">
        <f>X33*V33</f>
        <v>#REF!</v>
      </c>
      <c r="Z33" s="89"/>
      <c r="AA33" s="41"/>
      <c r="AB33" s="40"/>
      <c r="AC33" s="90"/>
      <c r="AD33" s="89"/>
      <c r="AE33" s="41"/>
      <c r="AF33" s="40"/>
      <c r="AG33" s="90"/>
      <c r="AH33" s="89"/>
      <c r="AI33" s="41"/>
      <c r="AJ33" s="60"/>
      <c r="AK33" s="90"/>
      <c r="AL33" s="89"/>
      <c r="AM33" s="126"/>
      <c r="AN33" s="37"/>
      <c r="AO33" s="90"/>
      <c r="AP33" s="89"/>
      <c r="AQ33" s="55"/>
      <c r="AR33" s="37"/>
      <c r="AS33" s="90"/>
      <c r="AT33" s="89"/>
      <c r="AU33" s="55"/>
      <c r="AV33" s="37"/>
      <c r="AW33" s="90"/>
      <c r="AX33" s="89"/>
      <c r="AY33" s="126"/>
      <c r="AZ33" s="54"/>
      <c r="BA33" s="90"/>
    </row>
    <row r="34" spans="1:53" s="7" customFormat="1">
      <c r="A34" s="7" t="e">
        <f>IF(#REF!&lt;=600,1,0)</f>
        <v>#REF!</v>
      </c>
      <c r="B34" s="6" t="s">
        <v>251</v>
      </c>
      <c r="C34" s="4" t="e">
        <f t="shared" si="10"/>
        <v>#REF!</v>
      </c>
      <c r="D34" s="4" t="e">
        <f t="shared" si="11"/>
        <v>#REF!</v>
      </c>
      <c r="E34" s="8" t="e">
        <f>IF(#REF!="+",#REF!*A34,0)</f>
        <v>#REF!</v>
      </c>
      <c r="F34" s="89" t="e">
        <f t="shared" si="15"/>
        <v>#REF!</v>
      </c>
      <c r="G34" s="44"/>
      <c r="H34" s="9"/>
      <c r="I34" s="48" t="e">
        <f t="shared" si="14"/>
        <v>#REF!</v>
      </c>
      <c r="J34" s="89"/>
      <c r="K34" s="44"/>
      <c r="L34" s="9"/>
      <c r="M34" s="48"/>
      <c r="N34" s="89" t="e">
        <f t="shared" si="16"/>
        <v>#REF!</v>
      </c>
      <c r="O34" s="44"/>
      <c r="P34" s="9"/>
      <c r="Q34" s="48" t="e">
        <f>P34*N34</f>
        <v>#REF!</v>
      </c>
      <c r="R34" s="89"/>
      <c r="S34" s="44"/>
      <c r="T34" s="9"/>
      <c r="U34" s="90"/>
      <c r="V34" s="89" t="e">
        <f t="shared" si="17"/>
        <v>#REF!</v>
      </c>
      <c r="W34" s="106"/>
      <c r="X34" s="40"/>
      <c r="Y34" s="90" t="e">
        <f>X34*V34</f>
        <v>#REF!</v>
      </c>
      <c r="Z34" s="89"/>
      <c r="AA34" s="41"/>
      <c r="AB34" s="40"/>
      <c r="AC34" s="90"/>
      <c r="AD34" s="89"/>
      <c r="AE34" s="41"/>
      <c r="AF34" s="40"/>
      <c r="AG34" s="90"/>
      <c r="AH34" s="89"/>
      <c r="AI34" s="41"/>
      <c r="AJ34" s="60"/>
      <c r="AK34" s="90"/>
      <c r="AL34" s="89"/>
      <c r="AM34" s="126"/>
      <c r="AN34" s="37"/>
      <c r="AO34" s="90"/>
      <c r="AP34" s="89"/>
      <c r="AQ34" s="55"/>
      <c r="AR34" s="37"/>
      <c r="AS34" s="90"/>
      <c r="AT34" s="89"/>
      <c r="AU34" s="55"/>
      <c r="AV34" s="37"/>
      <c r="AW34" s="90"/>
      <c r="AX34" s="89"/>
      <c r="AY34" s="126"/>
      <c r="AZ34" s="54"/>
      <c r="BA34" s="90"/>
    </row>
    <row r="35" spans="1:53" s="7" customFormat="1">
      <c r="B35" s="6"/>
      <c r="C35" s="4"/>
      <c r="D35" s="4"/>
      <c r="E35" s="8" t="e">
        <f>CEILING((E30+E31+E32+E33+E34)/4000,1)</f>
        <v>#REF!</v>
      </c>
      <c r="F35" s="89"/>
      <c r="G35" s="44"/>
      <c r="H35" s="9"/>
      <c r="I35" s="48"/>
      <c r="J35" s="89"/>
      <c r="K35" s="44"/>
      <c r="L35" s="9"/>
      <c r="M35" s="48"/>
      <c r="N35" s="89"/>
      <c r="O35" s="44"/>
      <c r="P35" s="9"/>
      <c r="Q35" s="48"/>
      <c r="R35" s="89"/>
      <c r="S35" s="44"/>
      <c r="T35" s="9"/>
      <c r="U35" s="90"/>
      <c r="V35" s="89"/>
      <c r="W35" s="106"/>
      <c r="X35" s="40"/>
      <c r="Y35" s="90"/>
      <c r="Z35" s="89"/>
      <c r="AA35" s="41"/>
      <c r="AB35" s="40"/>
      <c r="AC35" s="90"/>
      <c r="AD35" s="89"/>
      <c r="AE35" s="41"/>
      <c r="AF35" s="40"/>
      <c r="AG35" s="90"/>
      <c r="AH35" s="89"/>
      <c r="AI35" s="41"/>
      <c r="AJ35" s="60"/>
      <c r="AK35" s="90"/>
      <c r="AL35" s="89"/>
      <c r="AM35" s="126"/>
      <c r="AN35" s="37"/>
      <c r="AO35" s="90"/>
      <c r="AP35" s="89"/>
      <c r="AQ35" s="55"/>
      <c r="AR35" s="37"/>
      <c r="AS35" s="90"/>
      <c r="AT35" s="89"/>
      <c r="AU35" s="55"/>
      <c r="AV35" s="37"/>
      <c r="AW35" s="90"/>
      <c r="AX35" s="89"/>
      <c r="AY35" s="126"/>
      <c r="AZ35" s="54"/>
      <c r="BA35" s="90"/>
    </row>
    <row r="36" spans="1:53" s="7" customFormat="1">
      <c r="B36" s="6"/>
      <c r="C36" s="4"/>
      <c r="D36" s="4"/>
      <c r="E36" s="8" t="e">
        <f>4000*E35</f>
        <v>#REF!</v>
      </c>
      <c r="F36" s="89"/>
      <c r="G36" s="44"/>
      <c r="H36" s="9"/>
      <c r="I36" s="48"/>
      <c r="J36" s="89"/>
      <c r="K36" s="44"/>
      <c r="L36" s="9"/>
      <c r="M36" s="48"/>
      <c r="N36" s="89"/>
      <c r="O36" s="44"/>
      <c r="P36" s="9"/>
      <c r="Q36" s="48"/>
      <c r="R36" s="89"/>
      <c r="S36" s="44"/>
      <c r="T36" s="9"/>
      <c r="U36" s="90"/>
      <c r="V36" s="89"/>
      <c r="W36" s="106"/>
      <c r="X36" s="40"/>
      <c r="Y36" s="90"/>
      <c r="Z36" s="89"/>
      <c r="AA36" s="41"/>
      <c r="AB36" s="40"/>
      <c r="AC36" s="90"/>
      <c r="AD36" s="89"/>
      <c r="AE36" s="41"/>
      <c r="AF36" s="40"/>
      <c r="AG36" s="90"/>
      <c r="AH36" s="89"/>
      <c r="AI36" s="41"/>
      <c r="AJ36" s="60"/>
      <c r="AK36" s="90"/>
      <c r="AL36" s="89"/>
      <c r="AM36" s="126"/>
      <c r="AN36" s="37"/>
      <c r="AO36" s="90"/>
      <c r="AP36" s="89"/>
      <c r="AQ36" s="55"/>
      <c r="AR36" s="37"/>
      <c r="AS36" s="90"/>
      <c r="AT36" s="89"/>
      <c r="AU36" s="55"/>
      <c r="AV36" s="37"/>
      <c r="AW36" s="90"/>
      <c r="AX36" s="89"/>
      <c r="AY36" s="126"/>
      <c r="AZ36" s="54"/>
      <c r="BA36" s="90"/>
    </row>
    <row r="37" spans="1:53" s="7" customFormat="1">
      <c r="B37" s="6" t="s">
        <v>252</v>
      </c>
      <c r="C37" s="4" t="e">
        <f>C28</f>
        <v>#REF!</v>
      </c>
      <c r="D37" s="4" t="e">
        <f t="shared" ref="D37:D48" si="18">I37+M37+Q37+U37+Y37+AC37+AG37+AO37+AS37+AW37+BA37+AK37</f>
        <v>#REF!</v>
      </c>
      <c r="E37" s="8" t="e">
        <f>IF(AND(E30=0,E31=0,E32=0,E33=0,E34=0),0,(E36-E30-E31-E32-E33-E34))</f>
        <v>#REF!</v>
      </c>
      <c r="F37" s="89" t="e">
        <f>F31</f>
        <v>#REF!</v>
      </c>
      <c r="G37" s="9"/>
      <c r="H37" s="44" t="e">
        <f>IF(E35=0,0,E37/1000*G28/(4000/1000))</f>
        <v>#REF!</v>
      </c>
      <c r="I37" s="48" t="e">
        <f>H37*F37</f>
        <v>#REF!</v>
      </c>
      <c r="J37" s="89"/>
      <c r="K37" s="9"/>
      <c r="L37" s="44"/>
      <c r="M37" s="48"/>
      <c r="N37" s="89" t="e">
        <f>N31</f>
        <v>#REF!</v>
      </c>
      <c r="O37" s="9"/>
      <c r="P37" s="44" t="e">
        <f>IF(E35=0,0,(E37/1000*O28/(4000/1000)))</f>
        <v>#REF!</v>
      </c>
      <c r="Q37" s="48" t="e">
        <f t="shared" si="4"/>
        <v>#REF!</v>
      </c>
      <c r="R37" s="89"/>
      <c r="S37" s="9"/>
      <c r="T37" s="44"/>
      <c r="U37" s="90"/>
      <c r="V37" s="89" t="e">
        <f>V31</f>
        <v>#REF!</v>
      </c>
      <c r="W37" s="106"/>
      <c r="X37" s="41" t="e">
        <f>IF(E35=0,0,(E37/1000*W28/(4000/1000)))</f>
        <v>#REF!</v>
      </c>
      <c r="Y37" s="90" t="e">
        <f t="shared" si="6"/>
        <v>#REF!</v>
      </c>
      <c r="Z37" s="89"/>
      <c r="AA37" s="41"/>
      <c r="AB37" s="41"/>
      <c r="AC37" s="90"/>
      <c r="AD37" s="89"/>
      <c r="AE37" s="41"/>
      <c r="AF37" s="41"/>
      <c r="AG37" s="90"/>
      <c r="AH37" s="89"/>
      <c r="AI37" s="41"/>
      <c r="AJ37" s="61"/>
      <c r="AK37" s="90"/>
      <c r="AL37" s="89"/>
      <c r="AM37" s="126"/>
      <c r="AN37" s="55"/>
      <c r="AO37" s="90"/>
      <c r="AP37" s="89"/>
      <c r="AQ37" s="55"/>
      <c r="AR37" s="55"/>
      <c r="AS37" s="90"/>
      <c r="AT37" s="89"/>
      <c r="AU37" s="55"/>
      <c r="AV37" s="55"/>
      <c r="AW37" s="90"/>
      <c r="AX37" s="89"/>
      <c r="AY37" s="126"/>
      <c r="AZ37" s="65"/>
      <c r="BA37" s="90"/>
    </row>
    <row r="38" spans="1:53" s="7" customFormat="1">
      <c r="B38" s="6" t="s">
        <v>253</v>
      </c>
      <c r="C38" s="4" t="e">
        <f>C29</f>
        <v>#REF!</v>
      </c>
      <c r="D38" s="4" t="e">
        <f t="shared" si="18"/>
        <v>#REF!</v>
      </c>
      <c r="E38" s="8" t="e">
        <f>IF(AND(E41=0,E42=0,E46=0,E47=0,E48=0),0,(E50-E41-E42-E46-E47-E48))</f>
        <v>#REF!</v>
      </c>
      <c r="F38" s="89" t="e">
        <f t="shared" si="15"/>
        <v>#REF!</v>
      </c>
      <c r="G38" s="9"/>
      <c r="H38" s="44" t="e">
        <f>IF(E50=0,0,(E38/1000)*G29/(4000/1000))</f>
        <v>#REF!</v>
      </c>
      <c r="I38" s="48" t="e">
        <f>H38*F38</f>
        <v>#REF!</v>
      </c>
      <c r="J38" s="89"/>
      <c r="K38" s="9"/>
      <c r="L38" s="44"/>
      <c r="M38" s="48"/>
      <c r="N38" s="89" t="e">
        <f t="shared" si="16"/>
        <v>#REF!</v>
      </c>
      <c r="O38" s="9"/>
      <c r="P38" s="44" t="e">
        <f>IF(E50=0,0,(E38/1000*O29/(4000/1000)))</f>
        <v>#REF!</v>
      </c>
      <c r="Q38" s="48" t="e">
        <f t="shared" si="4"/>
        <v>#REF!</v>
      </c>
      <c r="R38" s="89"/>
      <c r="S38" s="44"/>
      <c r="T38" s="44"/>
      <c r="U38" s="90"/>
      <c r="V38" s="89" t="e">
        <f t="shared" si="17"/>
        <v>#REF!</v>
      </c>
      <c r="W38" s="106"/>
      <c r="X38" s="41" t="e">
        <f>IF(E50=0,0,(E38/1000*W29/(4000/1000)))</f>
        <v>#REF!</v>
      </c>
      <c r="Y38" s="90" t="e">
        <f t="shared" si="6"/>
        <v>#REF!</v>
      </c>
      <c r="Z38" s="89"/>
      <c r="AA38" s="41"/>
      <c r="AB38" s="41"/>
      <c r="AC38" s="90"/>
      <c r="AD38" s="89"/>
      <c r="AE38" s="41"/>
      <c r="AF38" s="41"/>
      <c r="AG38" s="90"/>
      <c r="AH38" s="89"/>
      <c r="AI38" s="41"/>
      <c r="AJ38" s="61"/>
      <c r="AK38" s="90"/>
      <c r="AL38" s="89"/>
      <c r="AM38" s="126"/>
      <c r="AN38" s="55"/>
      <c r="AO38" s="90"/>
      <c r="AP38" s="89"/>
      <c r="AQ38" s="55"/>
      <c r="AR38" s="55"/>
      <c r="AS38" s="90"/>
      <c r="AT38" s="89"/>
      <c r="AU38" s="55"/>
      <c r="AV38" s="55"/>
      <c r="AW38" s="90"/>
      <c r="AX38" s="89"/>
      <c r="AY38" s="126"/>
      <c r="AZ38" s="65"/>
      <c r="BA38" s="90"/>
    </row>
    <row r="39" spans="1:53" s="7" customFormat="1">
      <c r="B39" s="6" t="s">
        <v>254</v>
      </c>
      <c r="C39" s="4" t="e">
        <f>C26</f>
        <v>#REF!</v>
      </c>
      <c r="D39" s="4" t="e">
        <f t="shared" si="18"/>
        <v>#REF!</v>
      </c>
      <c r="E39" s="8" t="e">
        <f>(E30+E31+E32+E33+E34)/1000</f>
        <v>#REF!</v>
      </c>
      <c r="F39" s="89" t="e">
        <f t="shared" si="15"/>
        <v>#REF!</v>
      </c>
      <c r="G39" s="9"/>
      <c r="H39" s="44" t="e">
        <f>E39*G26</f>
        <v>#REF!</v>
      </c>
      <c r="I39" s="48" t="e">
        <f t="shared" ref="I39:I45" si="19">H39*F39</f>
        <v>#REF!</v>
      </c>
      <c r="J39" s="89"/>
      <c r="K39" s="9"/>
      <c r="L39" s="44"/>
      <c r="M39" s="48"/>
      <c r="N39" s="89" t="e">
        <f t="shared" si="16"/>
        <v>#REF!</v>
      </c>
      <c r="O39" s="9"/>
      <c r="P39" s="44" t="e">
        <f>E39*O26</f>
        <v>#REF!</v>
      </c>
      <c r="Q39" s="48" t="e">
        <f t="shared" si="4"/>
        <v>#REF!</v>
      </c>
      <c r="R39" s="89"/>
      <c r="S39" s="44"/>
      <c r="T39" s="44"/>
      <c r="U39" s="90"/>
      <c r="V39" s="89" t="e">
        <f t="shared" si="17"/>
        <v>#REF!</v>
      </c>
      <c r="W39" s="106"/>
      <c r="X39" s="40" t="e">
        <f>E39*W26</f>
        <v>#REF!</v>
      </c>
      <c r="Y39" s="90" t="e">
        <f t="shared" si="6"/>
        <v>#REF!</v>
      </c>
      <c r="Z39" s="89"/>
      <c r="AA39" s="41"/>
      <c r="AB39" s="40"/>
      <c r="AC39" s="90"/>
      <c r="AD39" s="89"/>
      <c r="AE39" s="41"/>
      <c r="AF39" s="40"/>
      <c r="AG39" s="90"/>
      <c r="AH39" s="89"/>
      <c r="AI39" s="41"/>
      <c r="AJ39" s="60"/>
      <c r="AK39" s="90"/>
      <c r="AL39" s="89"/>
      <c r="AM39" s="126"/>
      <c r="AN39" s="37"/>
      <c r="AO39" s="90"/>
      <c r="AP39" s="89"/>
      <c r="AQ39" s="55"/>
      <c r="AR39" s="37"/>
      <c r="AS39" s="90"/>
      <c r="AT39" s="89"/>
      <c r="AU39" s="55"/>
      <c r="AV39" s="37"/>
      <c r="AW39" s="90"/>
      <c r="AX39" s="89"/>
      <c r="AY39" s="126"/>
      <c r="AZ39" s="54"/>
      <c r="BA39" s="90"/>
    </row>
    <row r="40" spans="1:53" s="7" customFormat="1" ht="30">
      <c r="B40" s="6" t="s">
        <v>255</v>
      </c>
      <c r="C40" s="4" t="e">
        <f>C27</f>
        <v>#REF!</v>
      </c>
      <c r="D40" s="4" t="e">
        <f t="shared" si="18"/>
        <v>#REF!</v>
      </c>
      <c r="E40" s="8" t="e">
        <f>(E41+E42+E46+E47+E48)/1000</f>
        <v>#REF!</v>
      </c>
      <c r="F40" s="89" t="e">
        <f t="shared" si="15"/>
        <v>#REF!</v>
      </c>
      <c r="G40" s="9"/>
      <c r="H40" s="44" t="e">
        <f>E40*G27</f>
        <v>#REF!</v>
      </c>
      <c r="I40" s="48" t="e">
        <f t="shared" si="19"/>
        <v>#REF!</v>
      </c>
      <c r="J40" s="89"/>
      <c r="K40" s="9"/>
      <c r="L40" s="44"/>
      <c r="M40" s="48"/>
      <c r="N40" s="89" t="e">
        <f t="shared" si="16"/>
        <v>#REF!</v>
      </c>
      <c r="O40" s="9"/>
      <c r="P40" s="44" t="e">
        <f>E40*O27</f>
        <v>#REF!</v>
      </c>
      <c r="Q40" s="48" t="e">
        <f t="shared" si="4"/>
        <v>#REF!</v>
      </c>
      <c r="R40" s="89"/>
      <c r="S40" s="44"/>
      <c r="T40" s="44"/>
      <c r="U40" s="90"/>
      <c r="V40" s="89" t="e">
        <f t="shared" si="17"/>
        <v>#REF!</v>
      </c>
      <c r="W40" s="106"/>
      <c r="X40" s="41" t="e">
        <f>E40*W27</f>
        <v>#REF!</v>
      </c>
      <c r="Y40" s="90" t="e">
        <f t="shared" si="6"/>
        <v>#REF!</v>
      </c>
      <c r="Z40" s="89"/>
      <c r="AA40" s="41"/>
      <c r="AB40" s="41"/>
      <c r="AC40" s="90"/>
      <c r="AD40" s="89"/>
      <c r="AE40" s="41"/>
      <c r="AF40" s="41"/>
      <c r="AG40" s="90"/>
      <c r="AH40" s="89"/>
      <c r="AI40" s="41"/>
      <c r="AJ40" s="61"/>
      <c r="AK40" s="90"/>
      <c r="AL40" s="89"/>
      <c r="AM40" s="126"/>
      <c r="AN40" s="55"/>
      <c r="AO40" s="90"/>
      <c r="AP40" s="89"/>
      <c r="AQ40" s="55"/>
      <c r="AR40" s="55"/>
      <c r="AS40" s="90"/>
      <c r="AT40" s="89"/>
      <c r="AU40" s="55"/>
      <c r="AV40" s="55"/>
      <c r="AW40" s="90"/>
      <c r="AX40" s="89"/>
      <c r="AY40" s="126"/>
      <c r="AZ40" s="65"/>
      <c r="BA40" s="90"/>
    </row>
    <row r="41" spans="1:53" s="7" customFormat="1">
      <c r="A41" s="7" t="e">
        <f>IF(#REF!&gt;600,1,0)</f>
        <v>#REF!</v>
      </c>
      <c r="B41" s="6" t="s">
        <v>256</v>
      </c>
      <c r="C41" s="4" t="e">
        <f t="shared" ref="C41:C48" si="20">F41*G41+J41*K41+N41*O41+R41*S41+V41*W41+Z41*AA41+AD41*AE41+AH41*AI41+AL41*AM41+AP41*AQ41+AT41*AU41+AX41*AY41</f>
        <v>#REF!</v>
      </c>
      <c r="D41" s="4" t="e">
        <f t="shared" si="18"/>
        <v>#REF!</v>
      </c>
      <c r="E41" s="8" t="e">
        <f>IF(#REF!="+",#REF!*A41,0)</f>
        <v>#REF!</v>
      </c>
      <c r="F41" s="89" t="e">
        <f t="shared" si="15"/>
        <v>#REF!</v>
      </c>
      <c r="G41" s="9"/>
      <c r="H41" s="44"/>
      <c r="I41" s="48" t="e">
        <f t="shared" si="19"/>
        <v>#REF!</v>
      </c>
      <c r="J41" s="89"/>
      <c r="K41" s="9"/>
      <c r="L41" s="44"/>
      <c r="M41" s="48"/>
      <c r="N41" s="89" t="e">
        <f t="shared" si="16"/>
        <v>#REF!</v>
      </c>
      <c r="O41" s="9"/>
      <c r="P41" s="44"/>
      <c r="Q41" s="48" t="e">
        <f t="shared" si="4"/>
        <v>#REF!</v>
      </c>
      <c r="R41" s="89"/>
      <c r="S41" s="44"/>
      <c r="T41" s="44"/>
      <c r="U41" s="90"/>
      <c r="V41" s="89" t="e">
        <f t="shared" si="17"/>
        <v>#REF!</v>
      </c>
      <c r="W41" s="106"/>
      <c r="X41" s="40"/>
      <c r="Y41" s="90" t="e">
        <f t="shared" si="6"/>
        <v>#REF!</v>
      </c>
      <c r="Z41" s="89"/>
      <c r="AA41" s="41"/>
      <c r="AB41" s="40"/>
      <c r="AC41" s="90"/>
      <c r="AD41" s="89"/>
      <c r="AE41" s="41"/>
      <c r="AF41" s="40"/>
      <c r="AG41" s="90"/>
      <c r="AH41" s="89"/>
      <c r="AI41" s="41"/>
      <c r="AJ41" s="60"/>
      <c r="AK41" s="90"/>
      <c r="AL41" s="89"/>
      <c r="AM41" s="126"/>
      <c r="AN41" s="37"/>
      <c r="AO41" s="90"/>
      <c r="AP41" s="89"/>
      <c r="AQ41" s="55"/>
      <c r="AR41" s="37"/>
      <c r="AS41" s="90"/>
      <c r="AT41" s="89"/>
      <c r="AU41" s="55"/>
      <c r="AV41" s="37"/>
      <c r="AW41" s="90"/>
      <c r="AX41" s="89"/>
      <c r="AY41" s="126"/>
      <c r="AZ41" s="54"/>
      <c r="BA41" s="90"/>
    </row>
    <row r="42" spans="1:53" s="7" customFormat="1">
      <c r="A42" s="7" t="e">
        <f>IF(#REF!&gt;600,1,0)</f>
        <v>#REF!</v>
      </c>
      <c r="B42" s="6" t="s">
        <v>256</v>
      </c>
      <c r="C42" s="4" t="e">
        <f t="shared" si="20"/>
        <v>#REF!</v>
      </c>
      <c r="D42" s="4" t="e">
        <f t="shared" si="18"/>
        <v>#REF!</v>
      </c>
      <c r="E42" s="8" t="e">
        <f>IF(#REF!="+",#REF!*A42,0)</f>
        <v>#REF!</v>
      </c>
      <c r="F42" s="89" t="e">
        <f t="shared" si="15"/>
        <v>#REF!</v>
      </c>
      <c r="G42" s="9"/>
      <c r="H42" s="44"/>
      <c r="I42" s="48" t="e">
        <f t="shared" si="19"/>
        <v>#REF!</v>
      </c>
      <c r="J42" s="89"/>
      <c r="K42" s="9"/>
      <c r="L42" s="44"/>
      <c r="M42" s="48"/>
      <c r="N42" s="89" t="e">
        <f t="shared" si="16"/>
        <v>#REF!</v>
      </c>
      <c r="O42" s="9"/>
      <c r="P42" s="44"/>
      <c r="Q42" s="48" t="e">
        <f t="shared" si="4"/>
        <v>#REF!</v>
      </c>
      <c r="R42" s="89"/>
      <c r="S42" s="44"/>
      <c r="T42" s="44"/>
      <c r="U42" s="90"/>
      <c r="V42" s="89" t="e">
        <f t="shared" si="17"/>
        <v>#REF!</v>
      </c>
      <c r="W42" s="106"/>
      <c r="X42" s="40"/>
      <c r="Y42" s="90" t="e">
        <f t="shared" si="6"/>
        <v>#REF!</v>
      </c>
      <c r="Z42" s="89"/>
      <c r="AA42" s="41"/>
      <c r="AB42" s="40"/>
      <c r="AC42" s="90"/>
      <c r="AD42" s="89"/>
      <c r="AE42" s="41"/>
      <c r="AF42" s="40"/>
      <c r="AG42" s="90"/>
      <c r="AH42" s="89"/>
      <c r="AI42" s="41"/>
      <c r="AJ42" s="60"/>
      <c r="AK42" s="90"/>
      <c r="AL42" s="89"/>
      <c r="AM42" s="126"/>
      <c r="AN42" s="37"/>
      <c r="AO42" s="90"/>
      <c r="AP42" s="89"/>
      <c r="AQ42" s="55"/>
      <c r="AR42" s="37"/>
      <c r="AS42" s="90"/>
      <c r="AT42" s="89"/>
      <c r="AU42" s="55"/>
      <c r="AV42" s="37"/>
      <c r="AW42" s="90"/>
      <c r="AX42" s="89"/>
      <c r="AY42" s="126"/>
      <c r="AZ42" s="54"/>
      <c r="BA42" s="90"/>
    </row>
    <row r="43" spans="1:53" hidden="1">
      <c r="C43" s="4" t="e">
        <f t="shared" si="20"/>
        <v>#REF!</v>
      </c>
      <c r="D43" s="4" t="e">
        <f t="shared" si="18"/>
        <v>#REF!</v>
      </c>
      <c r="F43" s="89" t="e">
        <f t="shared" si="15"/>
        <v>#REF!</v>
      </c>
      <c r="G43" s="45"/>
      <c r="H43" s="45"/>
      <c r="I43" s="48" t="e">
        <f t="shared" si="19"/>
        <v>#REF!</v>
      </c>
      <c r="J43" s="89"/>
      <c r="K43" s="45"/>
      <c r="L43" s="45"/>
      <c r="M43" s="48"/>
      <c r="N43" s="89" t="e">
        <f t="shared" si="16"/>
        <v>#REF!</v>
      </c>
      <c r="O43" s="45"/>
      <c r="P43" s="45"/>
      <c r="Q43" s="48" t="e">
        <f t="shared" si="4"/>
        <v>#REF!</v>
      </c>
      <c r="R43" s="89"/>
      <c r="S43" s="45"/>
      <c r="T43" s="45"/>
      <c r="U43" s="90"/>
      <c r="V43" s="89" t="e">
        <f t="shared" si="17"/>
        <v>#REF!</v>
      </c>
      <c r="W43" s="107"/>
      <c r="X43" s="42"/>
      <c r="Y43" s="90" t="e">
        <f t="shared" si="6"/>
        <v>#REF!</v>
      </c>
      <c r="Z43" s="89"/>
      <c r="AA43" s="42"/>
      <c r="AB43" s="42"/>
      <c r="AC43" s="90"/>
      <c r="AD43" s="89"/>
      <c r="AE43" s="42"/>
      <c r="AF43" s="42"/>
      <c r="AG43" s="90"/>
      <c r="AH43" s="89"/>
      <c r="AI43" s="42"/>
      <c r="AJ43" s="62"/>
      <c r="AK43" s="90"/>
      <c r="AL43" s="89"/>
      <c r="AM43" s="127"/>
      <c r="AN43" s="64"/>
      <c r="AO43" s="90"/>
      <c r="AP43" s="89"/>
      <c r="AQ43" s="64"/>
      <c r="AR43" s="64"/>
      <c r="AS43" s="90"/>
      <c r="AT43" s="89"/>
      <c r="AU43" s="64"/>
      <c r="AV43" s="64"/>
      <c r="AW43" s="90"/>
      <c r="AX43" s="89"/>
      <c r="AY43" s="127"/>
      <c r="AZ43" s="66"/>
      <c r="BA43" s="90"/>
    </row>
    <row r="44" spans="1:53" s="7" customFormat="1" hidden="1">
      <c r="B44" s="6"/>
      <c r="C44" s="4" t="e">
        <f t="shared" si="20"/>
        <v>#REF!</v>
      </c>
      <c r="D44" s="4" t="e">
        <f t="shared" si="18"/>
        <v>#REF!</v>
      </c>
      <c r="E44" s="8"/>
      <c r="F44" s="89" t="e">
        <f t="shared" si="15"/>
        <v>#REF!</v>
      </c>
      <c r="G44" s="44"/>
      <c r="H44" s="9"/>
      <c r="I44" s="48" t="e">
        <f t="shared" si="19"/>
        <v>#REF!</v>
      </c>
      <c r="J44" s="89"/>
      <c r="K44" s="44"/>
      <c r="L44" s="9"/>
      <c r="M44" s="48"/>
      <c r="N44" s="89" t="e">
        <f t="shared" si="16"/>
        <v>#REF!</v>
      </c>
      <c r="O44" s="44"/>
      <c r="P44" s="9"/>
      <c r="Q44" s="48" t="e">
        <f t="shared" si="4"/>
        <v>#REF!</v>
      </c>
      <c r="R44" s="89"/>
      <c r="S44" s="44"/>
      <c r="T44" s="9"/>
      <c r="U44" s="90"/>
      <c r="V44" s="89" t="e">
        <f t="shared" si="17"/>
        <v>#REF!</v>
      </c>
      <c r="W44" s="106"/>
      <c r="X44" s="40"/>
      <c r="Y44" s="90" t="e">
        <f t="shared" si="6"/>
        <v>#REF!</v>
      </c>
      <c r="Z44" s="89"/>
      <c r="AA44" s="41"/>
      <c r="AB44" s="40"/>
      <c r="AC44" s="90"/>
      <c r="AD44" s="89"/>
      <c r="AE44" s="41"/>
      <c r="AF44" s="40"/>
      <c r="AG44" s="90"/>
      <c r="AH44" s="89"/>
      <c r="AI44" s="41"/>
      <c r="AJ44" s="60"/>
      <c r="AK44" s="90"/>
      <c r="AL44" s="89"/>
      <c r="AM44" s="126"/>
      <c r="AN44" s="37"/>
      <c r="AO44" s="90"/>
      <c r="AP44" s="89"/>
      <c r="AQ44" s="55"/>
      <c r="AR44" s="37"/>
      <c r="AS44" s="90"/>
      <c r="AT44" s="89"/>
      <c r="AU44" s="55"/>
      <c r="AV44" s="37"/>
      <c r="AW44" s="90"/>
      <c r="AX44" s="89"/>
      <c r="AY44" s="126"/>
      <c r="AZ44" s="54"/>
      <c r="BA44" s="90"/>
    </row>
    <row r="45" spans="1:53" s="7" customFormat="1" hidden="1">
      <c r="B45" s="6"/>
      <c r="C45" s="4" t="e">
        <f t="shared" si="20"/>
        <v>#REF!</v>
      </c>
      <c r="D45" s="4" t="e">
        <f t="shared" si="18"/>
        <v>#REF!</v>
      </c>
      <c r="E45" s="8"/>
      <c r="F45" s="89" t="e">
        <f t="shared" si="15"/>
        <v>#REF!</v>
      </c>
      <c r="G45" s="44"/>
      <c r="H45" s="9">
        <f>G45*E45</f>
        <v>0</v>
      </c>
      <c r="I45" s="48" t="e">
        <f t="shared" si="19"/>
        <v>#REF!</v>
      </c>
      <c r="J45" s="89"/>
      <c r="K45" s="44"/>
      <c r="L45" s="9"/>
      <c r="M45" s="48"/>
      <c r="N45" s="89" t="e">
        <f t="shared" si="16"/>
        <v>#REF!</v>
      </c>
      <c r="O45" s="44">
        <f>K45</f>
        <v>0</v>
      </c>
      <c r="P45" s="9">
        <f>O45*E45</f>
        <v>0</v>
      </c>
      <c r="Q45" s="48" t="e">
        <f t="shared" si="4"/>
        <v>#REF!</v>
      </c>
      <c r="R45" s="89"/>
      <c r="S45" s="44"/>
      <c r="T45" s="9"/>
      <c r="U45" s="90"/>
      <c r="V45" s="89" t="e">
        <f t="shared" si="17"/>
        <v>#REF!</v>
      </c>
      <c r="W45" s="106">
        <f>S45</f>
        <v>0</v>
      </c>
      <c r="X45" s="40">
        <f>W45*E45</f>
        <v>0</v>
      </c>
      <c r="Y45" s="90" t="e">
        <f t="shared" si="6"/>
        <v>#REF!</v>
      </c>
      <c r="Z45" s="89"/>
      <c r="AA45" s="41"/>
      <c r="AB45" s="40"/>
      <c r="AC45" s="90"/>
      <c r="AD45" s="89"/>
      <c r="AE45" s="41"/>
      <c r="AF45" s="40"/>
      <c r="AG45" s="90"/>
      <c r="AH45" s="89"/>
      <c r="AI45" s="41"/>
      <c r="AJ45" s="60"/>
      <c r="AK45" s="90"/>
      <c r="AL45" s="89"/>
      <c r="AM45" s="126"/>
      <c r="AN45" s="37"/>
      <c r="AO45" s="90"/>
      <c r="AP45" s="89"/>
      <c r="AQ45" s="55"/>
      <c r="AR45" s="37"/>
      <c r="AS45" s="90"/>
      <c r="AT45" s="89"/>
      <c r="AU45" s="55"/>
      <c r="AV45" s="37"/>
      <c r="AW45" s="90"/>
      <c r="AX45" s="89"/>
      <c r="AY45" s="126"/>
      <c r="AZ45" s="54"/>
      <c r="BA45" s="90"/>
    </row>
    <row r="46" spans="1:53" s="7" customFormat="1">
      <c r="A46" s="7" t="e">
        <f>IF(#REF!&gt;600,1,0)</f>
        <v>#REF!</v>
      </c>
      <c r="B46" s="6" t="s">
        <v>256</v>
      </c>
      <c r="C46" s="4" t="e">
        <f t="shared" si="20"/>
        <v>#REF!</v>
      </c>
      <c r="D46" s="4" t="e">
        <f t="shared" si="18"/>
        <v>#REF!</v>
      </c>
      <c r="E46" s="8" t="e">
        <f>IF(#REF!="+",#REF!*A46,0)</f>
        <v>#REF!</v>
      </c>
      <c r="F46" s="89" t="e">
        <f t="shared" si="15"/>
        <v>#REF!</v>
      </c>
      <c r="G46" s="9"/>
      <c r="H46" s="44"/>
      <c r="I46" s="48" t="e">
        <f>H46*F46</f>
        <v>#REF!</v>
      </c>
      <c r="J46" s="89"/>
      <c r="K46" s="9"/>
      <c r="L46" s="44"/>
      <c r="M46" s="48"/>
      <c r="N46" s="89" t="e">
        <f t="shared" si="16"/>
        <v>#REF!</v>
      </c>
      <c r="O46" s="9"/>
      <c r="P46" s="44"/>
      <c r="Q46" s="48" t="e">
        <f>P46*N46</f>
        <v>#REF!</v>
      </c>
      <c r="R46" s="89"/>
      <c r="S46" s="44"/>
      <c r="T46" s="44"/>
      <c r="U46" s="90"/>
      <c r="V46" s="89" t="e">
        <f t="shared" si="17"/>
        <v>#REF!</v>
      </c>
      <c r="W46" s="106"/>
      <c r="X46" s="40"/>
      <c r="Y46" s="90" t="e">
        <f>X46*V46</f>
        <v>#REF!</v>
      </c>
      <c r="Z46" s="89"/>
      <c r="AA46" s="41"/>
      <c r="AB46" s="40"/>
      <c r="AC46" s="90"/>
      <c r="AD46" s="89"/>
      <c r="AE46" s="41"/>
      <c r="AF46" s="40"/>
      <c r="AG46" s="90"/>
      <c r="AH46" s="89"/>
      <c r="AI46" s="41"/>
      <c r="AJ46" s="60"/>
      <c r="AK46" s="90"/>
      <c r="AL46" s="89"/>
      <c r="AM46" s="126"/>
      <c r="AN46" s="37"/>
      <c r="AO46" s="90"/>
      <c r="AP46" s="89"/>
      <c r="AQ46" s="55"/>
      <c r="AR46" s="37"/>
      <c r="AS46" s="90"/>
      <c r="AT46" s="89"/>
      <c r="AU46" s="55"/>
      <c r="AV46" s="37"/>
      <c r="AW46" s="90"/>
      <c r="AX46" s="89"/>
      <c r="AY46" s="126"/>
      <c r="AZ46" s="54"/>
      <c r="BA46" s="90"/>
    </row>
    <row r="47" spans="1:53" s="7" customFormat="1">
      <c r="A47" s="7" t="e">
        <f>IF(#REF!&gt;600,1,0)</f>
        <v>#REF!</v>
      </c>
      <c r="B47" s="6" t="s">
        <v>256</v>
      </c>
      <c r="C47" s="4" t="e">
        <f t="shared" si="20"/>
        <v>#REF!</v>
      </c>
      <c r="D47" s="4" t="e">
        <f t="shared" si="18"/>
        <v>#REF!</v>
      </c>
      <c r="E47" s="8" t="e">
        <f>IF(#REF!="+",#REF!*A47,0)</f>
        <v>#REF!</v>
      </c>
      <c r="F47" s="89" t="e">
        <f t="shared" si="15"/>
        <v>#REF!</v>
      </c>
      <c r="G47" s="9"/>
      <c r="H47" s="44"/>
      <c r="I47" s="48" t="e">
        <f>H47*F47</f>
        <v>#REF!</v>
      </c>
      <c r="J47" s="89"/>
      <c r="K47" s="9"/>
      <c r="L47" s="44"/>
      <c r="M47" s="48"/>
      <c r="N47" s="89" t="e">
        <f t="shared" si="16"/>
        <v>#REF!</v>
      </c>
      <c r="O47" s="9"/>
      <c r="P47" s="44"/>
      <c r="Q47" s="48" t="e">
        <f>P47*N47</f>
        <v>#REF!</v>
      </c>
      <c r="R47" s="89"/>
      <c r="S47" s="44"/>
      <c r="T47" s="44"/>
      <c r="U47" s="90"/>
      <c r="V47" s="89" t="e">
        <f t="shared" si="17"/>
        <v>#REF!</v>
      </c>
      <c r="W47" s="106"/>
      <c r="X47" s="40"/>
      <c r="Y47" s="90" t="e">
        <f>X47*V47</f>
        <v>#REF!</v>
      </c>
      <c r="Z47" s="89"/>
      <c r="AA47" s="41"/>
      <c r="AB47" s="40"/>
      <c r="AC47" s="90"/>
      <c r="AD47" s="89"/>
      <c r="AE47" s="41"/>
      <c r="AF47" s="40"/>
      <c r="AG47" s="90"/>
      <c r="AH47" s="89"/>
      <c r="AI47" s="41"/>
      <c r="AJ47" s="60"/>
      <c r="AK47" s="90"/>
      <c r="AL47" s="89"/>
      <c r="AM47" s="126"/>
      <c r="AN47" s="37"/>
      <c r="AO47" s="90"/>
      <c r="AP47" s="89"/>
      <c r="AQ47" s="55"/>
      <c r="AR47" s="37"/>
      <c r="AS47" s="90"/>
      <c r="AT47" s="89"/>
      <c r="AU47" s="55"/>
      <c r="AV47" s="37"/>
      <c r="AW47" s="90"/>
      <c r="AX47" s="89"/>
      <c r="AY47" s="126"/>
      <c r="AZ47" s="54"/>
      <c r="BA47" s="90"/>
    </row>
    <row r="48" spans="1:53" s="7" customFormat="1">
      <c r="A48" s="7" t="e">
        <f>IF(#REF!&gt;600,1,0)</f>
        <v>#REF!</v>
      </c>
      <c r="B48" s="6" t="s">
        <v>256</v>
      </c>
      <c r="C48" s="4" t="e">
        <f t="shared" si="20"/>
        <v>#REF!</v>
      </c>
      <c r="D48" s="4" t="e">
        <f t="shared" si="18"/>
        <v>#REF!</v>
      </c>
      <c r="E48" s="8" t="e">
        <f>IF(#REF!="+",#REF!*A48,0)</f>
        <v>#REF!</v>
      </c>
      <c r="F48" s="89" t="e">
        <f t="shared" si="15"/>
        <v>#REF!</v>
      </c>
      <c r="G48" s="9"/>
      <c r="H48" s="44"/>
      <c r="I48" s="48" t="e">
        <f>H48*F48</f>
        <v>#REF!</v>
      </c>
      <c r="J48" s="89"/>
      <c r="K48" s="9"/>
      <c r="L48" s="44"/>
      <c r="M48" s="48"/>
      <c r="N48" s="89" t="e">
        <f t="shared" si="16"/>
        <v>#REF!</v>
      </c>
      <c r="O48" s="9"/>
      <c r="P48" s="44"/>
      <c r="Q48" s="48" t="e">
        <f>P48*N48</f>
        <v>#REF!</v>
      </c>
      <c r="R48" s="89"/>
      <c r="S48" s="44"/>
      <c r="T48" s="44"/>
      <c r="U48" s="90"/>
      <c r="V48" s="89" t="e">
        <f t="shared" si="17"/>
        <v>#REF!</v>
      </c>
      <c r="W48" s="106"/>
      <c r="X48" s="40"/>
      <c r="Y48" s="90" t="e">
        <f>X48*V48</f>
        <v>#REF!</v>
      </c>
      <c r="Z48" s="89"/>
      <c r="AA48" s="41"/>
      <c r="AB48" s="40"/>
      <c r="AC48" s="90"/>
      <c r="AD48" s="89"/>
      <c r="AE48" s="41"/>
      <c r="AF48" s="40"/>
      <c r="AG48" s="90"/>
      <c r="AH48" s="89"/>
      <c r="AI48" s="41"/>
      <c r="AJ48" s="60"/>
      <c r="AK48" s="90"/>
      <c r="AL48" s="89"/>
      <c r="AM48" s="126"/>
      <c r="AN48" s="37"/>
      <c r="AO48" s="90"/>
      <c r="AP48" s="89"/>
      <c r="AQ48" s="55"/>
      <c r="AR48" s="37"/>
      <c r="AS48" s="90"/>
      <c r="AT48" s="89"/>
      <c r="AU48" s="55"/>
      <c r="AV48" s="37"/>
      <c r="AW48" s="90"/>
      <c r="AX48" s="89"/>
      <c r="AY48" s="126"/>
      <c r="AZ48" s="54"/>
      <c r="BA48" s="90"/>
    </row>
    <row r="49" spans="1:53" s="7" customFormat="1">
      <c r="B49" s="6"/>
      <c r="C49" s="4"/>
      <c r="D49" s="4"/>
      <c r="E49" s="8" t="e">
        <f>CEILING((E41+E42+E46+E47+E48)/4000,1)</f>
        <v>#REF!</v>
      </c>
      <c r="F49" s="89"/>
      <c r="G49" s="9"/>
      <c r="H49" s="44"/>
      <c r="I49" s="48"/>
      <c r="J49" s="89"/>
      <c r="K49" s="9"/>
      <c r="L49" s="44"/>
      <c r="M49" s="48"/>
      <c r="N49" s="89"/>
      <c r="O49" s="9"/>
      <c r="P49" s="44"/>
      <c r="Q49" s="48"/>
      <c r="R49" s="89"/>
      <c r="S49" s="44"/>
      <c r="T49" s="44"/>
      <c r="U49" s="90"/>
      <c r="V49" s="89"/>
      <c r="W49" s="106"/>
      <c r="X49" s="40"/>
      <c r="Y49" s="90"/>
      <c r="Z49" s="89"/>
      <c r="AA49" s="41"/>
      <c r="AB49" s="40"/>
      <c r="AC49" s="90"/>
      <c r="AD49" s="89"/>
      <c r="AE49" s="41"/>
      <c r="AF49" s="40"/>
      <c r="AG49" s="90"/>
      <c r="AH49" s="89"/>
      <c r="AI49" s="41"/>
      <c r="AJ49" s="60"/>
      <c r="AK49" s="90"/>
      <c r="AL49" s="89"/>
      <c r="AM49" s="126"/>
      <c r="AN49" s="37"/>
      <c r="AO49" s="90"/>
      <c r="AP49" s="89"/>
      <c r="AQ49" s="55"/>
      <c r="AR49" s="37"/>
      <c r="AS49" s="90"/>
      <c r="AT49" s="89"/>
      <c r="AU49" s="55"/>
      <c r="AV49" s="37"/>
      <c r="AW49" s="90"/>
      <c r="AX49" s="89"/>
      <c r="AY49" s="126"/>
      <c r="AZ49" s="54"/>
      <c r="BA49" s="90"/>
    </row>
    <row r="50" spans="1:53" s="7" customFormat="1">
      <c r="B50" s="6"/>
      <c r="C50" s="4"/>
      <c r="D50" s="4"/>
      <c r="E50" s="8" t="e">
        <f>4000*E49</f>
        <v>#REF!</v>
      </c>
      <c r="F50" s="89"/>
      <c r="G50" s="9"/>
      <c r="H50" s="44"/>
      <c r="I50" s="48"/>
      <c r="J50" s="89"/>
      <c r="K50" s="9"/>
      <c r="L50" s="44"/>
      <c r="M50" s="48"/>
      <c r="N50" s="89"/>
      <c r="O50" s="9"/>
      <c r="P50" s="44"/>
      <c r="Q50" s="48"/>
      <c r="R50" s="89"/>
      <c r="S50" s="44"/>
      <c r="T50" s="44"/>
      <c r="U50" s="90"/>
      <c r="V50" s="89"/>
      <c r="W50" s="106"/>
      <c r="X50" s="40"/>
      <c r="Y50" s="90"/>
      <c r="Z50" s="89"/>
      <c r="AA50" s="41"/>
      <c r="AB50" s="40"/>
      <c r="AC50" s="90"/>
      <c r="AD50" s="89"/>
      <c r="AE50" s="41"/>
      <c r="AF50" s="40"/>
      <c r="AG50" s="90"/>
      <c r="AH50" s="89"/>
      <c r="AI50" s="41"/>
      <c r="AJ50" s="60"/>
      <c r="AK50" s="90"/>
      <c r="AL50" s="89"/>
      <c r="AM50" s="126"/>
      <c r="AN50" s="37"/>
      <c r="AO50" s="90"/>
      <c r="AP50" s="89"/>
      <c r="AQ50" s="55"/>
      <c r="AR50" s="37"/>
      <c r="AS50" s="90"/>
      <c r="AT50" s="89"/>
      <c r="AU50" s="55"/>
      <c r="AV50" s="37"/>
      <c r="AW50" s="90"/>
      <c r="AX50" s="89"/>
      <c r="AY50" s="126"/>
      <c r="AZ50" s="54"/>
      <c r="BA50" s="90"/>
    </row>
    <row r="51" spans="1:53" s="7" customFormat="1">
      <c r="B51" s="6" t="s">
        <v>127</v>
      </c>
      <c r="C51" s="4" t="e">
        <f>F51*G51+J51*K51+N51*O51+R51*S51+V51*W51+Z51*AA51+AD51*AE51+AH51*AI51+AL51*AM51+AP51*AQ51+AT51*AU51+AX51*AY51</f>
        <v>#REF!</v>
      </c>
      <c r="D51" s="4" t="e">
        <f>I51+M51+Q51+U51+Y51+AC51+AG51+AO51+AS51+AW51+BA51+AK51</f>
        <v>#REF!</v>
      </c>
      <c r="E51" s="8" t="e">
        <f>#REF!</f>
        <v>#REF!</v>
      </c>
      <c r="F51" s="89" t="e">
        <f>F84</f>
        <v>#REF!</v>
      </c>
      <c r="G51" s="44" t="e">
        <f>#REF!</f>
        <v>#REF!</v>
      </c>
      <c r="H51" s="9" t="e">
        <f>G51*E51</f>
        <v>#REF!</v>
      </c>
      <c r="I51" s="48" t="e">
        <f>H51*F51</f>
        <v>#REF!</v>
      </c>
      <c r="J51" s="89"/>
      <c r="K51" s="9"/>
      <c r="L51" s="9"/>
      <c r="M51" s="48"/>
      <c r="N51" s="89" t="e">
        <f>N84</f>
        <v>#REF!</v>
      </c>
      <c r="O51" s="9" t="e">
        <f>G51</f>
        <v>#REF!</v>
      </c>
      <c r="P51" s="9" t="e">
        <f>O51*E51</f>
        <v>#REF!</v>
      </c>
      <c r="Q51" s="48" t="e">
        <f>P51*N51</f>
        <v>#REF!</v>
      </c>
      <c r="R51" s="89"/>
      <c r="S51" s="9"/>
      <c r="T51" s="9"/>
      <c r="U51" s="90"/>
      <c r="V51" s="89" t="e">
        <f>V84</f>
        <v>#REF!</v>
      </c>
      <c r="W51" s="105"/>
      <c r="X51" s="40" t="e">
        <f>W51*E51</f>
        <v>#REF!</v>
      </c>
      <c r="Y51" s="90" t="e">
        <f>X51*V51</f>
        <v>#REF!</v>
      </c>
      <c r="Z51" s="89"/>
      <c r="AA51" s="40"/>
      <c r="AB51" s="40"/>
      <c r="AC51" s="90"/>
      <c r="AD51" s="89"/>
      <c r="AE51" s="40"/>
      <c r="AF51" s="40"/>
      <c r="AG51" s="90"/>
      <c r="AH51" s="89"/>
      <c r="AI51" s="40"/>
      <c r="AJ51" s="60"/>
      <c r="AK51" s="90"/>
      <c r="AL51" s="89"/>
      <c r="AM51" s="125"/>
      <c r="AN51" s="37"/>
      <c r="AO51" s="90"/>
      <c r="AP51" s="89"/>
      <c r="AQ51" s="37"/>
      <c r="AR51" s="37"/>
      <c r="AS51" s="90"/>
      <c r="AT51" s="89"/>
      <c r="AU51" s="37"/>
      <c r="AV51" s="37"/>
      <c r="AW51" s="90"/>
      <c r="AX51" s="89"/>
      <c r="AY51" s="125"/>
      <c r="AZ51" s="54"/>
      <c r="BA51" s="90"/>
    </row>
    <row r="52" spans="1:53" s="7" customFormat="1">
      <c r="B52" s="168" t="s">
        <v>243</v>
      </c>
      <c r="C52" s="4">
        <f>F52*G52+J52*K52+N52*O52+R52*S52+V52*W52+Z52*AA52+AD52*AE52+AH52*AI52+AL52*AM52+AP52*AQ52+AT52*AU52+AX52*AY52</f>
        <v>0</v>
      </c>
      <c r="D52" s="4" t="e">
        <f>I52+M52+Q52+U52+Y52+AC52+AG52+AO52+AS52+AW52+BA52+AK52</f>
        <v>#REF!</v>
      </c>
      <c r="E52" s="22" t="e">
        <f>#REF!</f>
        <v>#REF!</v>
      </c>
      <c r="F52" s="161"/>
      <c r="G52" s="162"/>
      <c r="H52" s="163" t="e">
        <f>SUM(H7:H51)</f>
        <v>#REF!</v>
      </c>
      <c r="I52" s="164" t="e">
        <f>SUM(I7:I51)</f>
        <v>#REF!</v>
      </c>
      <c r="J52" s="161"/>
      <c r="K52" s="163"/>
      <c r="L52" s="163"/>
      <c r="M52" s="164"/>
      <c r="N52" s="161"/>
      <c r="O52" s="163"/>
      <c r="P52" s="163" t="e">
        <f>SUM(P7:P51)</f>
        <v>#REF!</v>
      </c>
      <c r="Q52" s="164" t="e">
        <f>SUM(Q7:Q51)</f>
        <v>#REF!</v>
      </c>
      <c r="R52" s="161"/>
      <c r="S52" s="163"/>
      <c r="T52" s="163"/>
      <c r="U52" s="164"/>
      <c r="V52" s="161"/>
      <c r="W52" s="165"/>
      <c r="X52" s="163" t="e">
        <f>SUM(X7:X51)</f>
        <v>#REF!</v>
      </c>
      <c r="Y52" s="164" t="e">
        <f>SUM(Y7:Y51)</f>
        <v>#REF!</v>
      </c>
      <c r="Z52" s="161"/>
      <c r="AA52" s="165"/>
      <c r="AB52" s="163"/>
      <c r="AC52" s="164"/>
      <c r="AD52" s="161"/>
      <c r="AE52" s="165"/>
      <c r="AF52" s="163"/>
      <c r="AG52" s="164"/>
      <c r="AH52" s="161"/>
      <c r="AI52" s="165"/>
      <c r="AJ52" s="163"/>
      <c r="AK52" s="164"/>
      <c r="AL52" s="161"/>
      <c r="AM52" s="166"/>
      <c r="AN52" s="163"/>
      <c r="AO52" s="164"/>
      <c r="AP52" s="161"/>
      <c r="AQ52" s="166"/>
      <c r="AR52" s="163"/>
      <c r="AS52" s="164"/>
      <c r="AT52" s="161"/>
      <c r="AU52" s="166"/>
      <c r="AV52" s="163"/>
      <c r="AW52" s="164"/>
      <c r="AX52" s="161"/>
      <c r="AY52" s="166"/>
      <c r="AZ52" s="163"/>
      <c r="BA52" s="164"/>
    </row>
    <row r="53" spans="1:53" s="7" customFormat="1">
      <c r="B53" s="168" t="s">
        <v>244</v>
      </c>
      <c r="C53" s="161"/>
      <c r="D53" s="161"/>
      <c r="E53" s="74"/>
      <c r="F53" s="161"/>
      <c r="G53" s="162"/>
      <c r="H53" s="163" t="e">
        <f>#REF!</f>
        <v>#REF!</v>
      </c>
      <c r="I53" s="164" t="e">
        <f>#REF!</f>
        <v>#REF!</v>
      </c>
      <c r="J53" s="161"/>
      <c r="K53" s="163"/>
      <c r="L53" s="163"/>
      <c r="M53" s="164"/>
      <c r="N53" s="161"/>
      <c r="O53" s="163"/>
      <c r="P53" s="163" t="e">
        <f>#REF!</f>
        <v>#REF!</v>
      </c>
      <c r="Q53" s="164" t="e">
        <f>#REF!</f>
        <v>#REF!</v>
      </c>
      <c r="R53" s="161"/>
      <c r="S53" s="163"/>
      <c r="T53" s="163"/>
      <c r="U53" s="164"/>
      <c r="V53" s="161"/>
      <c r="W53" s="165"/>
      <c r="X53" s="163" t="e">
        <f>#REF!</f>
        <v>#REF!</v>
      </c>
      <c r="Y53" s="164" t="e">
        <f>#REF!</f>
        <v>#REF!</v>
      </c>
      <c r="Z53" s="161"/>
      <c r="AA53" s="165"/>
      <c r="AB53" s="163"/>
      <c r="AC53" s="164"/>
      <c r="AD53" s="161"/>
      <c r="AE53" s="165"/>
      <c r="AF53" s="163"/>
      <c r="AG53" s="164"/>
      <c r="AH53" s="161"/>
      <c r="AI53" s="165"/>
      <c r="AJ53" s="163"/>
      <c r="AK53" s="164"/>
      <c r="AL53" s="161"/>
      <c r="AM53" s="166"/>
      <c r="AN53" s="163"/>
      <c r="AO53" s="164"/>
      <c r="AP53" s="161"/>
      <c r="AQ53" s="166"/>
      <c r="AR53" s="163"/>
      <c r="AS53" s="164"/>
      <c r="AT53" s="161"/>
      <c r="AU53" s="166"/>
      <c r="AV53" s="163"/>
      <c r="AW53" s="164"/>
      <c r="AX53" s="161"/>
      <c r="AY53" s="166"/>
      <c r="AZ53" s="163"/>
      <c r="BA53" s="164"/>
    </row>
    <row r="54" spans="1:53" s="7" customFormat="1">
      <c r="B54" s="168" t="s">
        <v>245</v>
      </c>
      <c r="C54" s="4">
        <f>F54*G54+J54*K54+N54*O54+R54*S54+V54*W54+Z54*AA54+AD54*AE54+AH54*AI54+AL54*AM54+AP54*AQ54+AT54*AU54+AX54*AY54</f>
        <v>0</v>
      </c>
      <c r="D54" s="4" t="e">
        <f>I54+M54+Q54+U54+Y54+AC54+AG54+AO54+AS54+AW54+BA54+AK54</f>
        <v>#REF!</v>
      </c>
      <c r="E54" s="22" t="e">
        <f>#REF!</f>
        <v>#REF!</v>
      </c>
      <c r="F54" s="161"/>
      <c r="G54" s="162"/>
      <c r="H54" s="163" t="e">
        <f>H52*(1-H53)</f>
        <v>#REF!</v>
      </c>
      <c r="I54" s="163" t="e">
        <f>I52*(1-I53)</f>
        <v>#REF!</v>
      </c>
      <c r="J54" s="161"/>
      <c r="K54" s="163"/>
      <c r="L54" s="163"/>
      <c r="M54" s="163"/>
      <c r="N54" s="161"/>
      <c r="O54" s="163"/>
      <c r="P54" s="163" t="e">
        <f>P52*(1-P53)</f>
        <v>#REF!</v>
      </c>
      <c r="Q54" s="163" t="e">
        <f>Q52*(1-Q53)</f>
        <v>#REF!</v>
      </c>
      <c r="R54" s="161"/>
      <c r="S54" s="163"/>
      <c r="T54" s="163"/>
      <c r="U54" s="163"/>
      <c r="V54" s="161"/>
      <c r="W54" s="165"/>
      <c r="X54" s="163" t="e">
        <f>X52*(1-X53)</f>
        <v>#REF!</v>
      </c>
      <c r="Y54" s="163" t="e">
        <f>Y52*(1-Y53)</f>
        <v>#REF!</v>
      </c>
      <c r="Z54" s="161"/>
      <c r="AA54" s="165"/>
      <c r="AB54" s="163"/>
      <c r="AC54" s="163"/>
      <c r="AD54" s="161"/>
      <c r="AE54" s="165"/>
      <c r="AF54" s="163"/>
      <c r="AG54" s="163"/>
      <c r="AH54" s="161"/>
      <c r="AI54" s="165"/>
      <c r="AJ54" s="163"/>
      <c r="AK54" s="163"/>
      <c r="AL54" s="161"/>
      <c r="AM54" s="166"/>
      <c r="AN54" s="163"/>
      <c r="AO54" s="163"/>
      <c r="AP54" s="161"/>
      <c r="AQ54" s="166"/>
      <c r="AR54" s="163"/>
      <c r="AS54" s="163"/>
      <c r="AT54" s="161"/>
      <c r="AU54" s="166"/>
      <c r="AV54" s="163"/>
      <c r="AW54" s="163"/>
      <c r="AX54" s="161"/>
      <c r="AY54" s="166"/>
      <c r="AZ54" s="163"/>
      <c r="BA54" s="163"/>
    </row>
    <row r="55" spans="1:53">
      <c r="B55" s="167" t="s">
        <v>241</v>
      </c>
    </row>
    <row r="56" spans="1:53" s="7" customFormat="1">
      <c r="B56" s="6" t="s">
        <v>259</v>
      </c>
      <c r="C56" s="4" t="e">
        <f t="shared" ref="C56:C63" si="21">F56*G56+J56*K56+N56*O56+R56*S56+V56*W56+Z56*AA56+AD56*AE56+AH56*AI56+AL56*AM56+AP56*AQ56+AT56*AU56+AX56*AY56</f>
        <v>#REF!</v>
      </c>
      <c r="D56" s="4" t="e">
        <f t="shared" ref="D56:D62" si="22">I56+M56+Q56+U56+Y56+AC56+AG56+AO56+AS56+AW56+BA56+AK56</f>
        <v>#REF!</v>
      </c>
      <c r="E56" s="8" t="e">
        <f>E51</f>
        <v>#REF!</v>
      </c>
      <c r="F56" s="89" t="e">
        <f>F51</f>
        <v>#REF!</v>
      </c>
      <c r="G56" s="44" t="e">
        <f>#REF!</f>
        <v>#REF!</v>
      </c>
      <c r="H56" s="9" t="e">
        <f t="shared" ref="H56:I64" si="23">G56*E56</f>
        <v>#REF!</v>
      </c>
      <c r="I56" s="48" t="e">
        <f t="shared" si="23"/>
        <v>#REF!</v>
      </c>
      <c r="J56" s="89"/>
      <c r="K56" s="44"/>
      <c r="L56" s="9"/>
      <c r="M56" s="48"/>
      <c r="N56" s="89" t="e">
        <f>N51</f>
        <v>#REF!</v>
      </c>
      <c r="O56" s="44">
        <f>K56</f>
        <v>0</v>
      </c>
      <c r="P56" s="9" t="e">
        <f t="shared" ref="P56:P64" si="24">O56*E56</f>
        <v>#REF!</v>
      </c>
      <c r="Q56" s="48" t="e">
        <f t="shared" ref="Q56:Q67" si="25">P56*N56</f>
        <v>#REF!</v>
      </c>
      <c r="R56" s="89"/>
      <c r="S56" s="44"/>
      <c r="T56" s="9"/>
      <c r="U56" s="90"/>
      <c r="V56" s="89" t="e">
        <f>V51</f>
        <v>#REF!</v>
      </c>
      <c r="W56" s="106"/>
      <c r="X56" s="40" t="e">
        <f t="shared" ref="X56:X64" si="26">W56*E56</f>
        <v>#REF!</v>
      </c>
      <c r="Y56" s="90" t="e">
        <f t="shared" ref="Y56:Y67" si="27">X56*V56</f>
        <v>#REF!</v>
      </c>
      <c r="Z56" s="89"/>
      <c r="AA56" s="41"/>
      <c r="AB56" s="40"/>
      <c r="AC56" s="90"/>
      <c r="AD56" s="89"/>
      <c r="AE56" s="41"/>
      <c r="AF56" s="40"/>
      <c r="AG56" s="90"/>
      <c r="AH56" s="89"/>
      <c r="AI56" s="41"/>
      <c r="AJ56" s="60"/>
      <c r="AK56" s="90"/>
      <c r="AL56" s="89"/>
      <c r="AM56" s="126"/>
      <c r="AN56" s="37"/>
      <c r="AO56" s="90"/>
      <c r="AP56" s="89"/>
      <c r="AQ56" s="55"/>
      <c r="AR56" s="37"/>
      <c r="AS56" s="90"/>
      <c r="AT56" s="89"/>
      <c r="AU56" s="55"/>
      <c r="AV56" s="37"/>
      <c r="AW56" s="90"/>
      <c r="AX56" s="89"/>
      <c r="AY56" s="126"/>
      <c r="AZ56" s="54"/>
      <c r="BA56" s="90"/>
    </row>
    <row r="57" spans="1:53" s="7" customFormat="1" ht="30">
      <c r="B57" s="6" t="s">
        <v>260</v>
      </c>
      <c r="C57" s="4" t="e">
        <f t="shared" si="21"/>
        <v>#REF!</v>
      </c>
      <c r="D57" s="4" t="e">
        <f t="shared" si="22"/>
        <v>#REF!</v>
      </c>
      <c r="E57" s="8" t="e">
        <f>#REF!</f>
        <v>#REF!</v>
      </c>
      <c r="F57" s="89" t="e">
        <f>F56</f>
        <v>#REF!</v>
      </c>
      <c r="G57" s="78" t="e">
        <f>#REF!</f>
        <v>#REF!</v>
      </c>
      <c r="H57" s="9" t="e">
        <f t="shared" si="23"/>
        <v>#REF!</v>
      </c>
      <c r="I57" s="48" t="e">
        <f t="shared" si="23"/>
        <v>#REF!</v>
      </c>
      <c r="J57" s="89"/>
      <c r="K57" s="44"/>
      <c r="L57" s="9"/>
      <c r="M57" s="48"/>
      <c r="N57" s="89" t="e">
        <f>N56</f>
        <v>#REF!</v>
      </c>
      <c r="O57" s="44">
        <f>K57</f>
        <v>0</v>
      </c>
      <c r="P57" s="9" t="e">
        <f t="shared" si="24"/>
        <v>#REF!</v>
      </c>
      <c r="Q57" s="48" t="e">
        <f t="shared" si="25"/>
        <v>#REF!</v>
      </c>
      <c r="R57" s="89"/>
      <c r="S57" s="44"/>
      <c r="T57" s="9"/>
      <c r="U57" s="90"/>
      <c r="V57" s="89" t="e">
        <f>V56</f>
        <v>#REF!</v>
      </c>
      <c r="W57" s="106"/>
      <c r="X57" s="40" t="e">
        <f t="shared" si="26"/>
        <v>#REF!</v>
      </c>
      <c r="Y57" s="90" t="e">
        <f t="shared" si="27"/>
        <v>#REF!</v>
      </c>
      <c r="Z57" s="89"/>
      <c r="AA57" s="41"/>
      <c r="AB57" s="40"/>
      <c r="AC57" s="90"/>
      <c r="AD57" s="89"/>
      <c r="AE57" s="41"/>
      <c r="AF57" s="40"/>
      <c r="AG57" s="90"/>
      <c r="AH57" s="89"/>
      <c r="AI57" s="41"/>
      <c r="AJ57" s="60"/>
      <c r="AK57" s="90"/>
      <c r="AL57" s="89"/>
      <c r="AM57" s="126"/>
      <c r="AN57" s="37"/>
      <c r="AO57" s="90"/>
      <c r="AP57" s="89"/>
      <c r="AQ57" s="55"/>
      <c r="AR57" s="37"/>
      <c r="AS57" s="90"/>
      <c r="AT57" s="89"/>
      <c r="AU57" s="55"/>
      <c r="AV57" s="37"/>
      <c r="AW57" s="90"/>
      <c r="AX57" s="89"/>
      <c r="AY57" s="126"/>
      <c r="AZ57" s="54"/>
      <c r="BA57" s="90"/>
    </row>
    <row r="58" spans="1:53">
      <c r="B58" s="8" t="s">
        <v>200</v>
      </c>
      <c r="C58" s="4" t="e">
        <f t="shared" si="21"/>
        <v>#REF!</v>
      </c>
      <c r="D58" s="4" t="e">
        <f t="shared" si="22"/>
        <v>#REF!</v>
      </c>
      <c r="E58" s="8" t="e">
        <f>#REF!*#REF!</f>
        <v>#REF!</v>
      </c>
      <c r="F58" s="89" t="e">
        <f>F23</f>
        <v>#REF!</v>
      </c>
      <c r="G58" s="76" t="e">
        <f>#REF!</f>
        <v>#REF!</v>
      </c>
      <c r="H58" s="9" t="e">
        <f t="shared" si="23"/>
        <v>#REF!</v>
      </c>
      <c r="I58" s="48" t="e">
        <f t="shared" si="23"/>
        <v>#REF!</v>
      </c>
      <c r="J58" s="89"/>
      <c r="K58" s="9"/>
      <c r="L58" s="9"/>
      <c r="M58" s="48"/>
      <c r="N58" s="89" t="e">
        <f>N23</f>
        <v>#REF!</v>
      </c>
      <c r="O58" s="9" t="e">
        <f t="shared" ref="O58:O64" si="28">G58</f>
        <v>#REF!</v>
      </c>
      <c r="P58" s="9" t="e">
        <f t="shared" si="24"/>
        <v>#REF!</v>
      </c>
      <c r="Q58" s="48" t="e">
        <f t="shared" si="25"/>
        <v>#REF!</v>
      </c>
      <c r="R58" s="89"/>
      <c r="S58" s="9"/>
      <c r="T58" s="9"/>
      <c r="U58" s="90"/>
      <c r="V58" s="89" t="e">
        <f>V23</f>
        <v>#REF!</v>
      </c>
      <c r="W58" s="105"/>
      <c r="X58" s="40" t="e">
        <f t="shared" si="26"/>
        <v>#REF!</v>
      </c>
      <c r="Y58" s="90" t="e">
        <f t="shared" si="27"/>
        <v>#REF!</v>
      </c>
      <c r="Z58" s="89"/>
      <c r="AA58" s="40"/>
      <c r="AB58" s="40"/>
      <c r="AC58" s="90"/>
      <c r="AD58" s="89"/>
      <c r="AE58" s="40"/>
      <c r="AF58" s="40"/>
      <c r="AG58" s="90"/>
      <c r="AH58" s="89"/>
      <c r="AI58" s="40"/>
      <c r="AJ58" s="60"/>
      <c r="AK58" s="90"/>
      <c r="AL58" s="89"/>
      <c r="AM58" s="125"/>
      <c r="AN58" s="37"/>
      <c r="AO58" s="90"/>
      <c r="AP58" s="89"/>
      <c r="AQ58" s="37"/>
      <c r="AR58" s="37"/>
      <c r="AS58" s="90"/>
      <c r="AT58" s="89"/>
      <c r="AU58" s="37"/>
      <c r="AV58" s="37"/>
      <c r="AW58" s="90"/>
      <c r="AX58" s="89"/>
      <c r="AY58" s="125"/>
      <c r="AZ58" s="54"/>
      <c r="BA58" s="90"/>
    </row>
    <row r="59" spans="1:53" s="1" customFormat="1">
      <c r="B59" s="3" t="s">
        <v>261</v>
      </c>
      <c r="C59" s="4" t="e">
        <f t="shared" si="21"/>
        <v>#REF!</v>
      </c>
      <c r="D59" s="4" t="e">
        <f t="shared" si="22"/>
        <v>#REF!</v>
      </c>
      <c r="E59" s="4" t="e">
        <f>IF(#REF!="+",1,0)</f>
        <v>#REF!</v>
      </c>
      <c r="F59" s="89" t="e">
        <f>F13</f>
        <v>#REF!</v>
      </c>
      <c r="G59" s="43" t="e">
        <f>#REF!</f>
        <v>#REF!</v>
      </c>
      <c r="H59" s="43" t="e">
        <f t="shared" si="23"/>
        <v>#REF!</v>
      </c>
      <c r="I59" s="48" t="e">
        <f t="shared" si="23"/>
        <v>#REF!</v>
      </c>
      <c r="J59" s="89"/>
      <c r="K59" s="43"/>
      <c r="L59" s="43"/>
      <c r="M59" s="48"/>
      <c r="N59" s="89" t="e">
        <f>N13</f>
        <v>#REF!</v>
      </c>
      <c r="O59" s="43" t="e">
        <f t="shared" si="28"/>
        <v>#REF!</v>
      </c>
      <c r="P59" s="43" t="e">
        <f t="shared" si="24"/>
        <v>#REF!</v>
      </c>
      <c r="Q59" s="48" t="e">
        <f t="shared" si="25"/>
        <v>#REF!</v>
      </c>
      <c r="R59" s="89"/>
      <c r="S59" s="43"/>
      <c r="T59" s="43"/>
      <c r="U59" s="90"/>
      <c r="V59" s="89" t="e">
        <f>V13</f>
        <v>#REF!</v>
      </c>
      <c r="W59" s="103"/>
      <c r="X59" s="39" t="e">
        <f t="shared" si="26"/>
        <v>#REF!</v>
      </c>
      <c r="Y59" s="90" t="e">
        <f t="shared" si="27"/>
        <v>#REF!</v>
      </c>
      <c r="Z59" s="89"/>
      <c r="AA59" s="39"/>
      <c r="AB59" s="39"/>
      <c r="AC59" s="90"/>
      <c r="AD59" s="89"/>
      <c r="AE59" s="39"/>
      <c r="AF59" s="39"/>
      <c r="AG59" s="90"/>
      <c r="AH59" s="89"/>
      <c r="AI59" s="39"/>
      <c r="AJ59" s="59"/>
      <c r="AK59" s="90"/>
      <c r="AL59" s="89"/>
      <c r="AM59" s="123"/>
      <c r="AN59" s="38"/>
      <c r="AO59" s="90"/>
      <c r="AP59" s="89"/>
      <c r="AQ59" s="38"/>
      <c r="AR59" s="38"/>
      <c r="AS59" s="90"/>
      <c r="AT59" s="89"/>
      <c r="AU59" s="38"/>
      <c r="AV59" s="38"/>
      <c r="AW59" s="90"/>
      <c r="AX59" s="89"/>
      <c r="AY59" s="123"/>
      <c r="AZ59" s="53"/>
      <c r="BA59" s="90"/>
    </row>
    <row r="60" spans="1:53" s="1" customFormat="1">
      <c r="B60" s="3" t="s">
        <v>262</v>
      </c>
      <c r="C60" s="4" t="e">
        <f t="shared" si="21"/>
        <v>#REF!</v>
      </c>
      <c r="D60" s="4" t="e">
        <f t="shared" si="22"/>
        <v>#REF!</v>
      </c>
      <c r="E60" s="4" t="e">
        <f>IF(#REF!="+",2,0)</f>
        <v>#REF!</v>
      </c>
      <c r="F60" s="89" t="e">
        <f>F72</f>
        <v>#REF!</v>
      </c>
      <c r="G60" s="43" t="e">
        <f>#REF!</f>
        <v>#REF!</v>
      </c>
      <c r="H60" s="43" t="e">
        <f t="shared" si="23"/>
        <v>#REF!</v>
      </c>
      <c r="I60" s="48" t="e">
        <f t="shared" si="23"/>
        <v>#REF!</v>
      </c>
      <c r="J60" s="89"/>
      <c r="K60" s="43"/>
      <c r="L60" s="43"/>
      <c r="M60" s="48"/>
      <c r="N60" s="89" t="e">
        <f>N72</f>
        <v>#REF!</v>
      </c>
      <c r="O60" s="43" t="e">
        <f t="shared" si="28"/>
        <v>#REF!</v>
      </c>
      <c r="P60" s="43" t="e">
        <f t="shared" si="24"/>
        <v>#REF!</v>
      </c>
      <c r="Q60" s="48" t="e">
        <f t="shared" si="25"/>
        <v>#REF!</v>
      </c>
      <c r="R60" s="89"/>
      <c r="S60" s="43"/>
      <c r="T60" s="43"/>
      <c r="U60" s="90"/>
      <c r="V60" s="89" t="e">
        <f>V72</f>
        <v>#REF!</v>
      </c>
      <c r="W60" s="103"/>
      <c r="X60" s="39" t="e">
        <f t="shared" si="26"/>
        <v>#REF!</v>
      </c>
      <c r="Y60" s="90" t="e">
        <f t="shared" si="27"/>
        <v>#REF!</v>
      </c>
      <c r="Z60" s="89"/>
      <c r="AA60" s="39"/>
      <c r="AB60" s="39"/>
      <c r="AC60" s="90"/>
      <c r="AD60" s="89"/>
      <c r="AE60" s="39"/>
      <c r="AF60" s="39"/>
      <c r="AG60" s="90"/>
      <c r="AH60" s="89"/>
      <c r="AI60" s="39"/>
      <c r="AJ60" s="59"/>
      <c r="AK60" s="90"/>
      <c r="AL60" s="89"/>
      <c r="AM60" s="123"/>
      <c r="AN60" s="38"/>
      <c r="AO60" s="90"/>
      <c r="AP60" s="89"/>
      <c r="AQ60" s="38"/>
      <c r="AR60" s="38"/>
      <c r="AS60" s="90"/>
      <c r="AT60" s="89"/>
      <c r="AU60" s="38"/>
      <c r="AV60" s="38"/>
      <c r="AW60" s="90"/>
      <c r="AX60" s="89"/>
      <c r="AY60" s="123"/>
      <c r="AZ60" s="53"/>
      <c r="BA60" s="90"/>
    </row>
    <row r="61" spans="1:53" s="1" customFormat="1">
      <c r="B61" s="3" t="s">
        <v>263</v>
      </c>
      <c r="C61" s="4" t="e">
        <f t="shared" si="21"/>
        <v>#REF!</v>
      </c>
      <c r="D61" s="4" t="e">
        <f t="shared" si="22"/>
        <v>#REF!</v>
      </c>
      <c r="E61" s="4" t="e">
        <f>IF(#REF!="+",2,0)</f>
        <v>#REF!</v>
      </c>
      <c r="F61" s="89" t="e">
        <f>F73</f>
        <v>#REF!</v>
      </c>
      <c r="G61" s="169" t="e">
        <f>#REF!</f>
        <v>#REF!</v>
      </c>
      <c r="H61" s="43" t="e">
        <f t="shared" si="23"/>
        <v>#REF!</v>
      </c>
      <c r="I61" s="48" t="e">
        <f t="shared" si="23"/>
        <v>#REF!</v>
      </c>
      <c r="J61" s="89"/>
      <c r="K61" s="43"/>
      <c r="L61" s="43"/>
      <c r="M61" s="48"/>
      <c r="N61" s="89" t="e">
        <f>N73</f>
        <v>#REF!</v>
      </c>
      <c r="O61" s="43" t="e">
        <f t="shared" si="28"/>
        <v>#REF!</v>
      </c>
      <c r="P61" s="43" t="e">
        <f t="shared" si="24"/>
        <v>#REF!</v>
      </c>
      <c r="Q61" s="48" t="e">
        <f t="shared" si="25"/>
        <v>#REF!</v>
      </c>
      <c r="R61" s="89"/>
      <c r="S61" s="43"/>
      <c r="T61" s="43"/>
      <c r="U61" s="90"/>
      <c r="V61" s="89" t="e">
        <f>V73</f>
        <v>#REF!</v>
      </c>
      <c r="W61" s="104"/>
      <c r="X61" s="39" t="e">
        <f t="shared" si="26"/>
        <v>#REF!</v>
      </c>
      <c r="Y61" s="90" t="e">
        <f t="shared" si="27"/>
        <v>#REF!</v>
      </c>
      <c r="Z61" s="89"/>
      <c r="AA61" s="39"/>
      <c r="AB61" s="39"/>
      <c r="AC61" s="90"/>
      <c r="AD61" s="89"/>
      <c r="AE61" s="39"/>
      <c r="AF61" s="39"/>
      <c r="AG61" s="90"/>
      <c r="AH61" s="89"/>
      <c r="AI61" s="39"/>
      <c r="AJ61" s="59"/>
      <c r="AK61" s="90"/>
      <c r="AL61" s="89"/>
      <c r="AM61" s="123"/>
      <c r="AN61" s="38"/>
      <c r="AO61" s="90"/>
      <c r="AP61" s="89"/>
      <c r="AQ61" s="38"/>
      <c r="AR61" s="38"/>
      <c r="AS61" s="90"/>
      <c r="AT61" s="89"/>
      <c r="AU61" s="38"/>
      <c r="AV61" s="38"/>
      <c r="AW61" s="90"/>
      <c r="AX61" s="89"/>
      <c r="AY61" s="123"/>
      <c r="AZ61" s="53"/>
      <c r="BA61" s="90"/>
    </row>
    <row r="62" spans="1:53" s="7" customFormat="1">
      <c r="B62" s="6" t="s">
        <v>199</v>
      </c>
      <c r="C62" s="4" t="e">
        <f t="shared" si="21"/>
        <v>#REF!</v>
      </c>
      <c r="D62" s="4" t="e">
        <f t="shared" si="22"/>
        <v>#REF!</v>
      </c>
      <c r="E62" s="8" t="e">
        <f>#REF!</f>
        <v>#REF!</v>
      </c>
      <c r="F62" s="89" t="e">
        <f>F80</f>
        <v>#REF!</v>
      </c>
      <c r="G62" s="44" t="e">
        <f>#REF!</f>
        <v>#REF!</v>
      </c>
      <c r="H62" s="9" t="e">
        <f t="shared" si="23"/>
        <v>#REF!</v>
      </c>
      <c r="I62" s="48" t="e">
        <f t="shared" si="23"/>
        <v>#REF!</v>
      </c>
      <c r="J62" s="89"/>
      <c r="K62" s="44"/>
      <c r="L62" s="9"/>
      <c r="M62" s="48"/>
      <c r="N62" s="89" t="e">
        <f>N80</f>
        <v>#REF!</v>
      </c>
      <c r="O62" s="44" t="e">
        <f t="shared" si="28"/>
        <v>#REF!</v>
      </c>
      <c r="P62" s="9" t="e">
        <f t="shared" si="24"/>
        <v>#REF!</v>
      </c>
      <c r="Q62" s="48" t="e">
        <f t="shared" si="25"/>
        <v>#REF!</v>
      </c>
      <c r="R62" s="89"/>
      <c r="S62" s="44"/>
      <c r="T62" s="9"/>
      <c r="U62" s="90"/>
      <c r="V62" s="89" t="e">
        <f>V80</f>
        <v>#REF!</v>
      </c>
      <c r="W62" s="106"/>
      <c r="X62" s="40" t="e">
        <f t="shared" si="26"/>
        <v>#REF!</v>
      </c>
      <c r="Y62" s="90" t="e">
        <f t="shared" si="27"/>
        <v>#REF!</v>
      </c>
      <c r="Z62" s="89"/>
      <c r="AA62" s="41"/>
      <c r="AB62" s="40"/>
      <c r="AC62" s="90"/>
      <c r="AD62" s="89"/>
      <c r="AE62" s="41"/>
      <c r="AF62" s="40"/>
      <c r="AG62" s="90"/>
      <c r="AH62" s="89"/>
      <c r="AI62" s="41"/>
      <c r="AJ62" s="60"/>
      <c r="AK62" s="90"/>
      <c r="AL62" s="89"/>
      <c r="AM62" s="126"/>
      <c r="AN62" s="37"/>
      <c r="AO62" s="90"/>
      <c r="AP62" s="89"/>
      <c r="AQ62" s="55"/>
      <c r="AR62" s="37"/>
      <c r="AS62" s="90"/>
      <c r="AT62" s="89"/>
      <c r="AU62" s="55"/>
      <c r="AV62" s="37"/>
      <c r="AW62" s="90"/>
      <c r="AX62" s="89"/>
      <c r="AY62" s="126"/>
      <c r="AZ62" s="54"/>
      <c r="BA62" s="90"/>
    </row>
    <row r="63" spans="1:53" s="7" customFormat="1" ht="17.45" customHeight="1">
      <c r="A63" s="7" t="e">
        <f>IF(#REF!="да ",0,1)</f>
        <v>#REF!</v>
      </c>
      <c r="B63" s="34" t="e">
        <f>#REF!</f>
        <v>#REF!</v>
      </c>
      <c r="C63" s="4" t="e">
        <f t="shared" si="21"/>
        <v>#REF!</v>
      </c>
      <c r="D63" s="4" t="e">
        <f>(I63+M63+Q63+U63+Y63+AC63+AG63+AO63+AS63+AW63+BA63+AK63)*A63</f>
        <v>#REF!</v>
      </c>
      <c r="E63" s="22" t="e">
        <f>#REF!</f>
        <v>#REF!</v>
      </c>
      <c r="F63" s="89" t="e">
        <f>F57</f>
        <v>#REF!</v>
      </c>
      <c r="G63" s="78" t="e">
        <f>#REF!</f>
        <v>#REF!</v>
      </c>
      <c r="H63" s="9" t="e">
        <f t="shared" si="23"/>
        <v>#REF!</v>
      </c>
      <c r="I63" s="48" t="e">
        <f t="shared" si="23"/>
        <v>#REF!</v>
      </c>
      <c r="J63" s="89"/>
      <c r="K63" s="9"/>
      <c r="L63" s="9"/>
      <c r="M63" s="48"/>
      <c r="N63" s="89" t="e">
        <f>N57</f>
        <v>#REF!</v>
      </c>
      <c r="O63" s="9" t="e">
        <f t="shared" si="28"/>
        <v>#REF!</v>
      </c>
      <c r="P63" s="9" t="e">
        <f t="shared" si="24"/>
        <v>#REF!</v>
      </c>
      <c r="Q63" s="48" t="e">
        <f t="shared" si="25"/>
        <v>#REF!</v>
      </c>
      <c r="R63" s="89"/>
      <c r="S63" s="9"/>
      <c r="T63" s="9"/>
      <c r="U63" s="90"/>
      <c r="V63" s="89" t="e">
        <f>V57</f>
        <v>#REF!</v>
      </c>
      <c r="W63" s="105"/>
      <c r="X63" s="40" t="e">
        <f t="shared" si="26"/>
        <v>#REF!</v>
      </c>
      <c r="Y63" s="90" t="e">
        <f t="shared" si="27"/>
        <v>#REF!</v>
      </c>
      <c r="Z63" s="89"/>
      <c r="AA63" s="40"/>
      <c r="AB63" s="40"/>
      <c r="AC63" s="90"/>
      <c r="AD63" s="89"/>
      <c r="AE63" s="40"/>
      <c r="AF63" s="40"/>
      <c r="AG63" s="90"/>
      <c r="AH63" s="89"/>
      <c r="AI63" s="40"/>
      <c r="AJ63" s="60"/>
      <c r="AK63" s="90"/>
      <c r="AL63" s="89"/>
      <c r="AM63" s="125"/>
      <c r="AN63" s="37"/>
      <c r="AO63" s="90"/>
      <c r="AP63" s="89"/>
      <c r="AQ63" s="37"/>
      <c r="AR63" s="37"/>
      <c r="AS63" s="90"/>
      <c r="AT63" s="89"/>
      <c r="AU63" s="37"/>
      <c r="AV63" s="37"/>
      <c r="AW63" s="90"/>
      <c r="AX63" s="89"/>
      <c r="AY63" s="125"/>
      <c r="AZ63" s="54"/>
      <c r="BA63" s="90"/>
    </row>
    <row r="64" spans="1:53" s="7" customFormat="1" ht="17.45" customHeight="1">
      <c r="B64" s="34"/>
      <c r="C64" s="4"/>
      <c r="D64" s="4"/>
      <c r="E64" s="22"/>
      <c r="F64" s="89" t="e">
        <f>F63</f>
        <v>#REF!</v>
      </c>
      <c r="G64" s="44" t="e">
        <f>#REF!</f>
        <v>#REF!</v>
      </c>
      <c r="H64" s="9" t="e">
        <f t="shared" si="23"/>
        <v>#REF!</v>
      </c>
      <c r="I64" s="48" t="e">
        <f t="shared" si="23"/>
        <v>#REF!</v>
      </c>
      <c r="J64" s="89"/>
      <c r="K64" s="9"/>
      <c r="L64" s="9"/>
      <c r="M64" s="48"/>
      <c r="N64" s="89" t="e">
        <f>N63</f>
        <v>#REF!</v>
      </c>
      <c r="O64" s="9" t="e">
        <f t="shared" si="28"/>
        <v>#REF!</v>
      </c>
      <c r="P64" s="9" t="e">
        <f t="shared" si="24"/>
        <v>#REF!</v>
      </c>
      <c r="Q64" s="48" t="e">
        <f t="shared" si="25"/>
        <v>#REF!</v>
      </c>
      <c r="R64" s="89"/>
      <c r="S64" s="9"/>
      <c r="T64" s="9"/>
      <c r="U64" s="90"/>
      <c r="V64" s="89" t="e">
        <f>V63</f>
        <v>#REF!</v>
      </c>
      <c r="W64" s="105"/>
      <c r="X64" s="40">
        <f t="shared" si="26"/>
        <v>0</v>
      </c>
      <c r="Y64" s="90" t="e">
        <f t="shared" si="27"/>
        <v>#REF!</v>
      </c>
      <c r="Z64" s="89"/>
      <c r="AA64" s="40"/>
      <c r="AB64" s="40"/>
      <c r="AC64" s="90"/>
      <c r="AD64" s="89"/>
      <c r="AE64" s="40"/>
      <c r="AF64" s="40"/>
      <c r="AG64" s="90"/>
      <c r="AH64" s="89"/>
      <c r="AI64" s="40"/>
      <c r="AJ64" s="60"/>
      <c r="AK64" s="90"/>
      <c r="AL64" s="89"/>
      <c r="AM64" s="125"/>
      <c r="AN64" s="37"/>
      <c r="AO64" s="90"/>
      <c r="AP64" s="89"/>
      <c r="AQ64" s="37"/>
      <c r="AR64" s="37"/>
      <c r="AS64" s="90"/>
      <c r="AT64" s="89"/>
      <c r="AU64" s="37"/>
      <c r="AV64" s="37"/>
      <c r="AW64" s="90"/>
      <c r="AX64" s="89"/>
      <c r="AY64" s="125"/>
      <c r="AZ64" s="54"/>
      <c r="BA64" s="90"/>
    </row>
    <row r="65" spans="1:53" s="7" customFormat="1" ht="17.45" customHeight="1">
      <c r="A65" s="7" t="e">
        <f>#REF!</f>
        <v>#REF!</v>
      </c>
      <c r="B65" s="34"/>
      <c r="C65" s="4"/>
      <c r="D65" s="4"/>
      <c r="E65" s="22"/>
      <c r="F65" s="89" t="e">
        <f>F64</f>
        <v>#REF!</v>
      </c>
      <c r="G65" s="44" t="e">
        <f>G64</f>
        <v>#REF!</v>
      </c>
      <c r="H65" s="9" t="e">
        <f>G65*E65*A65</f>
        <v>#REF!</v>
      </c>
      <c r="I65" s="48" t="e">
        <f>H65*F65</f>
        <v>#REF!</v>
      </c>
      <c r="J65" s="89"/>
      <c r="K65" s="44"/>
      <c r="L65" s="9"/>
      <c r="M65" s="48"/>
      <c r="N65" s="89" t="e">
        <f>N64</f>
        <v>#REF!</v>
      </c>
      <c r="O65" s="44" t="e">
        <f>O64</f>
        <v>#REF!</v>
      </c>
      <c r="P65" s="9" t="e">
        <f>O65*E65*A65</f>
        <v>#REF!</v>
      </c>
      <c r="Q65" s="48" t="e">
        <f t="shared" si="25"/>
        <v>#REF!</v>
      </c>
      <c r="R65" s="89"/>
      <c r="S65" s="44"/>
      <c r="T65" s="9"/>
      <c r="U65" s="90"/>
      <c r="V65" s="89" t="e">
        <f>V64</f>
        <v>#REF!</v>
      </c>
      <c r="W65" s="86"/>
      <c r="X65" s="40" t="e">
        <f>W65*E65*A65</f>
        <v>#REF!</v>
      </c>
      <c r="Y65" s="90" t="e">
        <f t="shared" si="27"/>
        <v>#REF!</v>
      </c>
      <c r="Z65" s="89"/>
      <c r="AA65" s="44"/>
      <c r="AB65" s="40"/>
      <c r="AC65" s="90"/>
      <c r="AD65" s="89"/>
      <c r="AE65" s="44"/>
      <c r="AF65" s="40"/>
      <c r="AG65" s="90"/>
      <c r="AH65" s="89"/>
      <c r="AI65" s="44"/>
      <c r="AJ65" s="60"/>
      <c r="AK65" s="90"/>
      <c r="AL65" s="89"/>
      <c r="AM65" s="86"/>
      <c r="AN65" s="37"/>
      <c r="AO65" s="90"/>
      <c r="AP65" s="89"/>
      <c r="AQ65" s="44"/>
      <c r="AR65" s="37"/>
      <c r="AS65" s="90"/>
      <c r="AT65" s="89"/>
      <c r="AU65" s="44"/>
      <c r="AV65" s="37"/>
      <c r="AW65" s="90"/>
      <c r="AX65" s="89"/>
      <c r="AY65" s="86"/>
      <c r="AZ65" s="54"/>
      <c r="BA65" s="90"/>
    </row>
    <row r="66" spans="1:53" s="7" customFormat="1" ht="17.45" customHeight="1">
      <c r="A66" s="7" t="e">
        <f>IF(#REF!="да ",0,1)</f>
        <v>#REF!</v>
      </c>
      <c r="B66" s="34" t="e">
        <f>#REF!</f>
        <v>#REF!</v>
      </c>
      <c r="C66" s="4" t="e">
        <f>F66*G66+J66*K66+N66*O66+R66*S66+V66*W66+Z66*AA66+AD66*AE66+AH66*AI66+AL66*AM66+AP66*AQ66+AT66*AU66+AX66*AY66</f>
        <v>#REF!</v>
      </c>
      <c r="D66" s="4" t="e">
        <f>(I66+M66+Q66+U66+Y66+AC66+AG66+AO66+AS66+AW66+BA66+AK66)*A66</f>
        <v>#REF!</v>
      </c>
      <c r="E66" s="22" t="e">
        <f>#REF!</f>
        <v>#REF!</v>
      </c>
      <c r="F66" s="89" t="e">
        <f>F65</f>
        <v>#REF!</v>
      </c>
      <c r="G66" s="78" t="e">
        <f>#REF!</f>
        <v>#REF!</v>
      </c>
      <c r="H66" s="9" t="e">
        <f>G66*E66</f>
        <v>#REF!</v>
      </c>
      <c r="I66" s="48" t="e">
        <f>H66*F66</f>
        <v>#REF!</v>
      </c>
      <c r="J66" s="89"/>
      <c r="K66" s="76"/>
      <c r="L66" s="9"/>
      <c r="M66" s="48"/>
      <c r="N66" s="89" t="e">
        <f>N65</f>
        <v>#REF!</v>
      </c>
      <c r="O66" s="76">
        <f>K66</f>
        <v>0</v>
      </c>
      <c r="P66" s="9" t="e">
        <f>O66*E66</f>
        <v>#REF!</v>
      </c>
      <c r="Q66" s="48" t="e">
        <f t="shared" si="25"/>
        <v>#REF!</v>
      </c>
      <c r="R66" s="89"/>
      <c r="S66" s="76"/>
      <c r="T66" s="9"/>
      <c r="U66" s="90"/>
      <c r="V66" s="89" t="e">
        <f>V65</f>
        <v>#REF!</v>
      </c>
      <c r="W66" s="108"/>
      <c r="X66" s="40" t="e">
        <f>W66*E66</f>
        <v>#REF!</v>
      </c>
      <c r="Y66" s="90" t="e">
        <f t="shared" si="27"/>
        <v>#REF!</v>
      </c>
      <c r="Z66" s="89"/>
      <c r="AA66" s="81"/>
      <c r="AB66" s="40"/>
      <c r="AC66" s="90"/>
      <c r="AD66" s="89"/>
      <c r="AE66" s="81"/>
      <c r="AF66" s="40"/>
      <c r="AG66" s="90"/>
      <c r="AH66" s="89"/>
      <c r="AI66" s="81"/>
      <c r="AJ66" s="60"/>
      <c r="AK66" s="90"/>
      <c r="AL66" s="89"/>
      <c r="AM66" s="128"/>
      <c r="AN66" s="37"/>
      <c r="AO66" s="90"/>
      <c r="AP66" s="89"/>
      <c r="AQ66" s="82"/>
      <c r="AR66" s="37"/>
      <c r="AS66" s="90"/>
      <c r="AT66" s="89"/>
      <c r="AU66" s="82"/>
      <c r="AV66" s="37"/>
      <c r="AW66" s="90"/>
      <c r="AX66" s="89"/>
      <c r="AY66" s="128"/>
      <c r="AZ66" s="54"/>
      <c r="BA66" s="90"/>
    </row>
    <row r="67" spans="1:53" s="7" customFormat="1" ht="17.45" customHeight="1">
      <c r="A67" s="7" t="e">
        <f>IF(#REF!="да ",0,1)</f>
        <v>#REF!</v>
      </c>
      <c r="B67" s="34" t="e">
        <f>#REF!</f>
        <v>#REF!</v>
      </c>
      <c r="C67" s="4" t="e">
        <f>F67*G67+J67*K67+N67*O67+R67*S67+V67*W67+Z67*AA67+AD67*AE67+AH67*AI67+AL67*AM67+AP67*AQ67+AT67*AU67+AX67*AY67</f>
        <v>#REF!</v>
      </c>
      <c r="D67" s="4" t="e">
        <f>(I67+M67+Q67+U67+Y67+AC67+AG67+AO67+AS67+AW67+BA67+AK67)*A67</f>
        <v>#REF!</v>
      </c>
      <c r="E67" s="22" t="e">
        <f>#REF!</f>
        <v>#REF!</v>
      </c>
      <c r="F67" s="89" t="e">
        <f>F66</f>
        <v>#REF!</v>
      </c>
      <c r="G67" s="78" t="e">
        <f>#REF!</f>
        <v>#REF!</v>
      </c>
      <c r="H67" s="9" t="e">
        <f>G67*E67</f>
        <v>#REF!</v>
      </c>
      <c r="I67" s="48" t="e">
        <f>H67*F67</f>
        <v>#REF!</v>
      </c>
      <c r="J67" s="89"/>
      <c r="K67" s="76"/>
      <c r="L67" s="9"/>
      <c r="M67" s="48"/>
      <c r="N67" s="89" t="e">
        <f>N66</f>
        <v>#REF!</v>
      </c>
      <c r="O67" s="76">
        <f>K67</f>
        <v>0</v>
      </c>
      <c r="P67" s="9" t="e">
        <f>O67*E67</f>
        <v>#REF!</v>
      </c>
      <c r="Q67" s="48" t="e">
        <f t="shared" si="25"/>
        <v>#REF!</v>
      </c>
      <c r="R67" s="89"/>
      <c r="S67" s="76"/>
      <c r="T67" s="9"/>
      <c r="U67" s="90"/>
      <c r="V67" s="89" t="e">
        <f>V66</f>
        <v>#REF!</v>
      </c>
      <c r="W67" s="108"/>
      <c r="X67" s="40" t="e">
        <f>W67*E67</f>
        <v>#REF!</v>
      </c>
      <c r="Y67" s="90" t="e">
        <f t="shared" si="27"/>
        <v>#REF!</v>
      </c>
      <c r="Z67" s="89"/>
      <c r="AA67" s="81"/>
      <c r="AB67" s="40"/>
      <c r="AC67" s="90"/>
      <c r="AD67" s="89"/>
      <c r="AE67" s="81"/>
      <c r="AF67" s="40"/>
      <c r="AG67" s="90"/>
      <c r="AH67" s="89"/>
      <c r="AI67" s="81"/>
      <c r="AJ67" s="60"/>
      <c r="AK67" s="90"/>
      <c r="AL67" s="89"/>
      <c r="AM67" s="128"/>
      <c r="AN67" s="37"/>
      <c r="AO67" s="90"/>
      <c r="AP67" s="89"/>
      <c r="AQ67" s="82"/>
      <c r="AR67" s="37"/>
      <c r="AS67" s="90"/>
      <c r="AT67" s="89"/>
      <c r="AU67" s="82"/>
      <c r="AV67" s="37"/>
      <c r="AW67" s="90"/>
      <c r="AX67" s="89"/>
      <c r="AY67" s="128"/>
      <c r="AZ67" s="54"/>
      <c r="BA67" s="90"/>
    </row>
    <row r="68" spans="1:53" s="7" customFormat="1">
      <c r="B68" s="168" t="s">
        <v>246</v>
      </c>
      <c r="C68" s="4">
        <f>F68*G68+J68*K68+N68*O68+R68*S68+V68*W68+Z68*AA68+AD68*AE68+AH68*AI68+AL68*AM68+AP68*AQ68+AT68*AU68+AX68*AY68</f>
        <v>0</v>
      </c>
      <c r="D68" s="4" t="e">
        <f>I68+M68+Q68+U68+Y68+AC68+AG68+AO68+AS68+AW68+BA68+AK68</f>
        <v>#REF!</v>
      </c>
      <c r="E68" s="22" t="e">
        <f>#REF!</f>
        <v>#REF!</v>
      </c>
      <c r="F68" s="161"/>
      <c r="G68" s="162"/>
      <c r="H68" s="163" t="e">
        <f>SUM(H56:H67)</f>
        <v>#REF!</v>
      </c>
      <c r="I68" s="164" t="e">
        <f>SUM(I56:I67)</f>
        <v>#REF!</v>
      </c>
      <c r="J68" s="161"/>
      <c r="K68" s="163"/>
      <c r="L68" s="163"/>
      <c r="M68" s="164"/>
      <c r="N68" s="161"/>
      <c r="O68" s="163"/>
      <c r="P68" s="163" t="e">
        <f>SUM(P56:P67)</f>
        <v>#REF!</v>
      </c>
      <c r="Q68" s="164" t="e">
        <f>SUM(Q56:Q67)</f>
        <v>#REF!</v>
      </c>
      <c r="R68" s="161"/>
      <c r="S68" s="163"/>
      <c r="T68" s="163"/>
      <c r="U68" s="164"/>
      <c r="V68" s="161"/>
      <c r="W68" s="165"/>
      <c r="X68" s="163" t="e">
        <f>SUM(X56:X67)</f>
        <v>#REF!</v>
      </c>
      <c r="Y68" s="164" t="e">
        <f>SUM(Y56:Y67)</f>
        <v>#REF!</v>
      </c>
      <c r="Z68" s="161"/>
      <c r="AA68" s="165"/>
      <c r="AB68" s="163"/>
      <c r="AC68" s="164"/>
      <c r="AD68" s="161"/>
      <c r="AE68" s="165"/>
      <c r="AF68" s="163"/>
      <c r="AG68" s="164"/>
      <c r="AH68" s="161"/>
      <c r="AI68" s="165"/>
      <c r="AJ68" s="163"/>
      <c r="AK68" s="164"/>
      <c r="AL68" s="161"/>
      <c r="AM68" s="166"/>
      <c r="AN68" s="163"/>
      <c r="AO68" s="164"/>
      <c r="AP68" s="161"/>
      <c r="AQ68" s="166"/>
      <c r="AR68" s="163"/>
      <c r="AS68" s="164"/>
      <c r="AT68" s="161"/>
      <c r="AU68" s="166"/>
      <c r="AV68" s="163"/>
      <c r="AW68" s="164"/>
      <c r="AX68" s="161"/>
      <c r="AY68" s="166"/>
      <c r="AZ68" s="163"/>
      <c r="BA68" s="164"/>
    </row>
    <row r="69" spans="1:53" s="7" customFormat="1">
      <c r="B69" s="168" t="s">
        <v>244</v>
      </c>
      <c r="C69" s="161"/>
      <c r="D69" s="161"/>
      <c r="E69" s="74"/>
      <c r="F69" s="161"/>
      <c r="G69" s="162"/>
      <c r="H69" s="163" t="e">
        <f>#REF!</f>
        <v>#REF!</v>
      </c>
      <c r="I69" s="163" t="e">
        <f>#REF!</f>
        <v>#REF!</v>
      </c>
      <c r="J69" s="161"/>
      <c r="K69" s="163"/>
      <c r="L69" s="163"/>
      <c r="M69" s="163"/>
      <c r="N69" s="161"/>
      <c r="O69" s="163"/>
      <c r="P69" s="163" t="e">
        <f>#REF!</f>
        <v>#REF!</v>
      </c>
      <c r="Q69" s="163" t="e">
        <f>#REF!</f>
        <v>#REF!</v>
      </c>
      <c r="R69" s="161"/>
      <c r="S69" s="163"/>
      <c r="T69" s="163"/>
      <c r="U69" s="163"/>
      <c r="V69" s="161"/>
      <c r="W69" s="165"/>
      <c r="X69" s="163" t="e">
        <f>#REF!</f>
        <v>#REF!</v>
      </c>
      <c r="Y69" s="163" t="e">
        <f>#REF!</f>
        <v>#REF!</v>
      </c>
      <c r="Z69" s="161"/>
      <c r="AA69" s="165"/>
      <c r="AB69" s="163"/>
      <c r="AC69" s="163"/>
      <c r="AD69" s="161"/>
      <c r="AE69" s="165"/>
      <c r="AF69" s="163"/>
      <c r="AG69" s="163"/>
      <c r="AH69" s="161"/>
      <c r="AI69" s="165"/>
      <c r="AJ69" s="163"/>
      <c r="AK69" s="163"/>
      <c r="AL69" s="161"/>
      <c r="AM69" s="166"/>
      <c r="AN69" s="163"/>
      <c r="AO69" s="163"/>
      <c r="AP69" s="161"/>
      <c r="AQ69" s="166"/>
      <c r="AR69" s="163"/>
      <c r="AS69" s="163"/>
      <c r="AT69" s="161"/>
      <c r="AU69" s="166"/>
      <c r="AV69" s="163"/>
      <c r="AW69" s="163"/>
      <c r="AX69" s="161"/>
      <c r="AY69" s="166"/>
      <c r="AZ69" s="163"/>
      <c r="BA69" s="163"/>
    </row>
    <row r="70" spans="1:53" s="7" customFormat="1">
      <c r="B70" s="168" t="s">
        <v>247</v>
      </c>
      <c r="C70" s="4">
        <f>F70*G70+J70*K70+N70*O70+R70*S70+V70*W70+Z70*AA70+AD70*AE70+AH70*AI70+AL70*AM70+AP70*AQ70+AT70*AU70+AX70*AY70</f>
        <v>0</v>
      </c>
      <c r="D70" s="4" t="e">
        <f>I70+M70+Q70+U70+Y70+AC70+AG70+AO70+AS70+AW70+BA70+AK70</f>
        <v>#REF!</v>
      </c>
      <c r="E70" s="22" t="e">
        <f>#REF!</f>
        <v>#REF!</v>
      </c>
      <c r="F70" s="161"/>
      <c r="G70" s="162"/>
      <c r="H70" s="163" t="e">
        <f>H68*(1-H69)</f>
        <v>#REF!</v>
      </c>
      <c r="I70" s="163" t="e">
        <f>I68*(1-I69)</f>
        <v>#REF!</v>
      </c>
      <c r="J70" s="161"/>
      <c r="K70" s="163"/>
      <c r="L70" s="163"/>
      <c r="M70" s="163"/>
      <c r="N70" s="161"/>
      <c r="O70" s="163"/>
      <c r="P70" s="163" t="e">
        <f>P68*(1-P69)</f>
        <v>#REF!</v>
      </c>
      <c r="Q70" s="163" t="e">
        <f>Q68*(1-Q69)</f>
        <v>#REF!</v>
      </c>
      <c r="R70" s="161"/>
      <c r="S70" s="163"/>
      <c r="T70" s="163"/>
      <c r="U70" s="163"/>
      <c r="V70" s="161"/>
      <c r="W70" s="165"/>
      <c r="X70" s="163" t="e">
        <f>X68*(1-X69)</f>
        <v>#REF!</v>
      </c>
      <c r="Y70" s="163" t="e">
        <f>Y68*(1-Y69)</f>
        <v>#REF!</v>
      </c>
      <c r="Z70" s="161"/>
      <c r="AA70" s="165"/>
      <c r="AB70" s="163"/>
      <c r="AC70" s="163"/>
      <c r="AD70" s="161"/>
      <c r="AE70" s="165"/>
      <c r="AF70" s="163"/>
      <c r="AG70" s="163"/>
      <c r="AH70" s="161"/>
      <c r="AI70" s="165"/>
      <c r="AJ70" s="163"/>
      <c r="AK70" s="163"/>
      <c r="AL70" s="161"/>
      <c r="AM70" s="166"/>
      <c r="AN70" s="163"/>
      <c r="AO70" s="163"/>
      <c r="AP70" s="161"/>
      <c r="AQ70" s="166"/>
      <c r="AR70" s="163"/>
      <c r="AS70" s="163"/>
      <c r="AT70" s="161"/>
      <c r="AU70" s="166"/>
      <c r="AV70" s="163"/>
      <c r="AW70" s="163"/>
      <c r="AX70" s="161"/>
      <c r="AY70" s="166"/>
      <c r="AZ70" s="163"/>
      <c r="BA70" s="163"/>
    </row>
    <row r="71" spans="1:53">
      <c r="B71" t="s">
        <v>242</v>
      </c>
    </row>
    <row r="72" spans="1:53" s="1" customFormat="1">
      <c r="B72" s="3" t="s">
        <v>264</v>
      </c>
      <c r="C72" s="4" t="e">
        <f t="shared" ref="C72:C85" si="29">F72*G72+J72*K72+N72*O72+R72*S72+V72*W72+Z72*AA72+AD72*AE72+AH72*AI72+AL72*AM72+AP72*AQ72+AT72*AU72+AX72*AY72</f>
        <v>#REF!</v>
      </c>
      <c r="D72" s="4" t="e">
        <f t="shared" ref="D72:D85" si="30">I72+M72+Q72+U72+Y72+AC72+AG72+AO72+AS72+AW72+BA72+AK72</f>
        <v>#REF!</v>
      </c>
      <c r="E72" s="4" t="e">
        <f t="shared" ref="E72:F74" si="31">E59</f>
        <v>#REF!</v>
      </c>
      <c r="F72" s="89" t="e">
        <f t="shared" si="31"/>
        <v>#REF!</v>
      </c>
      <c r="G72" s="43" t="e">
        <f>#REF!</f>
        <v>#REF!</v>
      </c>
      <c r="H72" s="43" t="e">
        <f t="shared" ref="H72:I84" si="32">G72*E72</f>
        <v>#REF!</v>
      </c>
      <c r="I72" s="48" t="e">
        <f t="shared" si="32"/>
        <v>#REF!</v>
      </c>
      <c r="J72" s="89"/>
      <c r="K72" s="43"/>
      <c r="L72" s="43"/>
      <c r="M72" s="48"/>
      <c r="N72" s="89" t="e">
        <f>N59</f>
        <v>#REF!</v>
      </c>
      <c r="O72" s="43" t="e">
        <f>G72</f>
        <v>#REF!</v>
      </c>
      <c r="P72" s="43" t="e">
        <f t="shared" ref="P72:P84" si="33">O72*E72</f>
        <v>#REF!</v>
      </c>
      <c r="Q72" s="48" t="e">
        <f t="shared" ref="Q72:Q84" si="34">P72*N72</f>
        <v>#REF!</v>
      </c>
      <c r="R72" s="89"/>
      <c r="S72" s="43"/>
      <c r="T72" s="43"/>
      <c r="U72" s="90"/>
      <c r="V72" s="89" t="e">
        <f>V59</f>
        <v>#REF!</v>
      </c>
      <c r="W72" s="103"/>
      <c r="X72" s="39" t="e">
        <f t="shared" ref="X72:X84" si="35">W72*E72</f>
        <v>#REF!</v>
      </c>
      <c r="Y72" s="90" t="e">
        <f t="shared" ref="Y72:Y84" si="36">X72*V72</f>
        <v>#REF!</v>
      </c>
      <c r="Z72" s="89"/>
      <c r="AA72" s="39"/>
      <c r="AB72" s="39"/>
      <c r="AC72" s="90"/>
      <c r="AD72" s="89"/>
      <c r="AE72" s="39"/>
      <c r="AF72" s="39"/>
      <c r="AG72" s="90"/>
      <c r="AH72" s="89"/>
      <c r="AI72" s="39"/>
      <c r="AJ72" s="59"/>
      <c r="AK72" s="90"/>
      <c r="AL72" s="89"/>
      <c r="AM72" s="123"/>
      <c r="AN72" s="38"/>
      <c r="AO72" s="90"/>
      <c r="AP72" s="89"/>
      <c r="AQ72" s="38"/>
      <c r="AR72" s="38"/>
      <c r="AS72" s="90"/>
      <c r="AT72" s="89"/>
      <c r="AU72" s="38"/>
      <c r="AV72" s="38"/>
      <c r="AW72" s="90"/>
      <c r="AX72" s="89"/>
      <c r="AY72" s="123"/>
      <c r="AZ72" s="53"/>
      <c r="BA72" s="90"/>
    </row>
    <row r="73" spans="1:53" s="1" customFormat="1">
      <c r="B73" s="3" t="s">
        <v>265</v>
      </c>
      <c r="C73" s="4" t="e">
        <f t="shared" si="29"/>
        <v>#REF!</v>
      </c>
      <c r="D73" s="4" t="e">
        <f t="shared" si="30"/>
        <v>#REF!</v>
      </c>
      <c r="E73" s="4" t="e">
        <f t="shared" si="31"/>
        <v>#REF!</v>
      </c>
      <c r="F73" s="89" t="e">
        <f t="shared" si="31"/>
        <v>#REF!</v>
      </c>
      <c r="G73" s="43" t="e">
        <f>#REF!</f>
        <v>#REF!</v>
      </c>
      <c r="H73" s="43" t="e">
        <f t="shared" si="32"/>
        <v>#REF!</v>
      </c>
      <c r="I73" s="48" t="e">
        <f t="shared" si="32"/>
        <v>#REF!</v>
      </c>
      <c r="J73" s="89"/>
      <c r="K73" s="43"/>
      <c r="L73" s="43"/>
      <c r="M73" s="48"/>
      <c r="N73" s="89" t="e">
        <f>N60</f>
        <v>#REF!</v>
      </c>
      <c r="O73" s="43" t="e">
        <f>G73</f>
        <v>#REF!</v>
      </c>
      <c r="P73" s="43" t="e">
        <f t="shared" si="33"/>
        <v>#REF!</v>
      </c>
      <c r="Q73" s="48" t="e">
        <f t="shared" si="34"/>
        <v>#REF!</v>
      </c>
      <c r="R73" s="89"/>
      <c r="S73" s="43"/>
      <c r="T73" s="43"/>
      <c r="U73" s="90"/>
      <c r="V73" s="89" t="e">
        <f>V60</f>
        <v>#REF!</v>
      </c>
      <c r="W73" s="103"/>
      <c r="X73" s="39" t="e">
        <f t="shared" si="35"/>
        <v>#REF!</v>
      </c>
      <c r="Y73" s="90" t="e">
        <f t="shared" si="36"/>
        <v>#REF!</v>
      </c>
      <c r="Z73" s="89"/>
      <c r="AA73" s="39"/>
      <c r="AB73" s="39"/>
      <c r="AC73" s="90"/>
      <c r="AD73" s="89"/>
      <c r="AE73" s="39"/>
      <c r="AF73" s="39"/>
      <c r="AG73" s="90"/>
      <c r="AH73" s="89"/>
      <c r="AI73" s="39"/>
      <c r="AJ73" s="59"/>
      <c r="AK73" s="90"/>
      <c r="AL73" s="89"/>
      <c r="AM73" s="123"/>
      <c r="AN73" s="38"/>
      <c r="AO73" s="90"/>
      <c r="AP73" s="89"/>
      <c r="AQ73" s="38"/>
      <c r="AR73" s="38"/>
      <c r="AS73" s="90"/>
      <c r="AT73" s="89"/>
      <c r="AU73" s="38"/>
      <c r="AV73" s="38"/>
      <c r="AW73" s="90"/>
      <c r="AX73" s="89"/>
      <c r="AY73" s="123"/>
      <c r="AZ73" s="53"/>
      <c r="BA73" s="90"/>
    </row>
    <row r="74" spans="1:53" s="1" customFormat="1">
      <c r="B74" s="3" t="s">
        <v>266</v>
      </c>
      <c r="C74" s="4" t="e">
        <f t="shared" si="29"/>
        <v>#REF!</v>
      </c>
      <c r="D74" s="4" t="e">
        <f t="shared" si="30"/>
        <v>#REF!</v>
      </c>
      <c r="E74" s="4" t="e">
        <f t="shared" si="31"/>
        <v>#REF!</v>
      </c>
      <c r="F74" s="89" t="e">
        <f t="shared" si="31"/>
        <v>#REF!</v>
      </c>
      <c r="G74" s="169" t="e">
        <f>#REF!</f>
        <v>#REF!</v>
      </c>
      <c r="H74" s="43" t="e">
        <f t="shared" si="32"/>
        <v>#REF!</v>
      </c>
      <c r="I74" s="48" t="e">
        <f t="shared" si="32"/>
        <v>#REF!</v>
      </c>
      <c r="J74" s="89"/>
      <c r="K74" s="43"/>
      <c r="L74" s="43"/>
      <c r="M74" s="48"/>
      <c r="N74" s="89" t="e">
        <f>N61</f>
        <v>#REF!</v>
      </c>
      <c r="O74" s="43" t="e">
        <f>G74</f>
        <v>#REF!</v>
      </c>
      <c r="P74" s="43" t="e">
        <f t="shared" si="33"/>
        <v>#REF!</v>
      </c>
      <c r="Q74" s="48" t="e">
        <f t="shared" si="34"/>
        <v>#REF!</v>
      </c>
      <c r="R74" s="89"/>
      <c r="S74" s="43"/>
      <c r="T74" s="43"/>
      <c r="U74" s="90"/>
      <c r="V74" s="89" t="e">
        <f>V61</f>
        <v>#REF!</v>
      </c>
      <c r="W74" s="103"/>
      <c r="X74" s="39" t="e">
        <f t="shared" si="35"/>
        <v>#REF!</v>
      </c>
      <c r="Y74" s="90" t="e">
        <f t="shared" si="36"/>
        <v>#REF!</v>
      </c>
      <c r="Z74" s="89"/>
      <c r="AA74" s="39"/>
      <c r="AB74" s="39"/>
      <c r="AC74" s="90"/>
      <c r="AD74" s="89"/>
      <c r="AE74" s="39"/>
      <c r="AF74" s="39"/>
      <c r="AG74" s="90"/>
      <c r="AH74" s="89"/>
      <c r="AI74" s="39"/>
      <c r="AJ74" s="59"/>
      <c r="AK74" s="90"/>
      <c r="AL74" s="89"/>
      <c r="AM74" s="123"/>
      <c r="AN74" s="38"/>
      <c r="AO74" s="90"/>
      <c r="AP74" s="89"/>
      <c r="AQ74" s="38"/>
      <c r="AR74" s="38"/>
      <c r="AS74" s="90"/>
      <c r="AT74" s="89"/>
      <c r="AU74" s="38"/>
      <c r="AV74" s="38"/>
      <c r="AW74" s="90"/>
      <c r="AX74" s="89"/>
      <c r="AY74" s="123"/>
      <c r="AZ74" s="53"/>
      <c r="BA74" s="90"/>
    </row>
    <row r="75" spans="1:53" s="7" customFormat="1" ht="15" customHeight="1">
      <c r="B75" s="6" t="s">
        <v>53</v>
      </c>
      <c r="C75" s="4" t="e">
        <f t="shared" si="29"/>
        <v>#REF!</v>
      </c>
      <c r="D75" s="4" t="e">
        <f t="shared" si="30"/>
        <v>#REF!</v>
      </c>
      <c r="E75" s="8" t="e">
        <f>#REF!</f>
        <v>#REF!</v>
      </c>
      <c r="F75" s="89" t="e">
        <f>F58</f>
        <v>#REF!</v>
      </c>
      <c r="G75" s="44" t="e">
        <f>#REF!</f>
        <v>#REF!</v>
      </c>
      <c r="H75" s="9" t="e">
        <f t="shared" si="32"/>
        <v>#REF!</v>
      </c>
      <c r="I75" s="48" t="e">
        <f t="shared" si="32"/>
        <v>#REF!</v>
      </c>
      <c r="J75" s="89"/>
      <c r="K75" s="44"/>
      <c r="L75" s="9"/>
      <c r="M75" s="48"/>
      <c r="N75" s="89" t="e">
        <f>N58</f>
        <v>#REF!</v>
      </c>
      <c r="O75" s="44">
        <f>K75</f>
        <v>0</v>
      </c>
      <c r="P75" s="9" t="e">
        <f t="shared" si="33"/>
        <v>#REF!</v>
      </c>
      <c r="Q75" s="48" t="e">
        <f t="shared" si="34"/>
        <v>#REF!</v>
      </c>
      <c r="R75" s="89"/>
      <c r="S75" s="44"/>
      <c r="T75" s="9"/>
      <c r="U75" s="90"/>
      <c r="V75" s="89" t="e">
        <f>V58</f>
        <v>#REF!</v>
      </c>
      <c r="W75" s="44"/>
      <c r="X75" s="40" t="e">
        <f t="shared" si="35"/>
        <v>#REF!</v>
      </c>
      <c r="Y75" s="90" t="e">
        <f t="shared" si="36"/>
        <v>#REF!</v>
      </c>
      <c r="Z75" s="89"/>
      <c r="AA75" s="44"/>
      <c r="AB75" s="40"/>
      <c r="AC75" s="90"/>
      <c r="AD75" s="89"/>
      <c r="AE75" s="44"/>
      <c r="AF75" s="40"/>
      <c r="AG75" s="90"/>
      <c r="AH75" s="89"/>
      <c r="AI75" s="44"/>
      <c r="AJ75" s="60"/>
      <c r="AK75" s="90"/>
      <c r="AL75" s="89"/>
      <c r="AM75" s="44"/>
      <c r="AN75" s="37"/>
      <c r="AO75" s="90"/>
      <c r="AP75" s="89"/>
      <c r="AQ75" s="44"/>
      <c r="AR75" s="37"/>
      <c r="AS75" s="90"/>
      <c r="AT75" s="89"/>
      <c r="AU75" s="44"/>
      <c r="AV75" s="37"/>
      <c r="AW75" s="90"/>
      <c r="AX75" s="89"/>
      <c r="AY75" s="44"/>
      <c r="AZ75" s="54"/>
      <c r="BA75" s="90"/>
    </row>
    <row r="76" spans="1:53" s="7" customFormat="1" ht="15" customHeight="1">
      <c r="B76" s="6" t="s">
        <v>54</v>
      </c>
      <c r="C76" s="4" t="e">
        <f t="shared" si="29"/>
        <v>#REF!</v>
      </c>
      <c r="D76" s="4" t="e">
        <f t="shared" si="30"/>
        <v>#REF!</v>
      </c>
      <c r="E76" s="8" t="e">
        <f>#REF!</f>
        <v>#REF!</v>
      </c>
      <c r="F76" s="89" t="e">
        <f>F75</f>
        <v>#REF!</v>
      </c>
      <c r="G76" s="44" t="e">
        <f>#REF!</f>
        <v>#REF!</v>
      </c>
      <c r="H76" s="9" t="e">
        <f t="shared" si="32"/>
        <v>#REF!</v>
      </c>
      <c r="I76" s="48" t="e">
        <f t="shared" si="32"/>
        <v>#REF!</v>
      </c>
      <c r="J76" s="89"/>
      <c r="K76" s="44"/>
      <c r="L76" s="9"/>
      <c r="M76" s="48"/>
      <c r="N76" s="89" t="e">
        <f>N75</f>
        <v>#REF!</v>
      </c>
      <c r="O76" s="44">
        <f>K76</f>
        <v>0</v>
      </c>
      <c r="P76" s="9" t="e">
        <f t="shared" si="33"/>
        <v>#REF!</v>
      </c>
      <c r="Q76" s="48" t="e">
        <f t="shared" si="34"/>
        <v>#REF!</v>
      </c>
      <c r="R76" s="89"/>
      <c r="S76" s="44"/>
      <c r="T76" s="9"/>
      <c r="U76" s="90"/>
      <c r="V76" s="89" t="e">
        <f>V75</f>
        <v>#REF!</v>
      </c>
      <c r="W76" s="44"/>
      <c r="X76" s="40" t="e">
        <f t="shared" si="35"/>
        <v>#REF!</v>
      </c>
      <c r="Y76" s="90" t="e">
        <f t="shared" si="36"/>
        <v>#REF!</v>
      </c>
      <c r="Z76" s="89"/>
      <c r="AA76" s="44"/>
      <c r="AB76" s="40"/>
      <c r="AC76" s="90"/>
      <c r="AD76" s="89"/>
      <c r="AE76" s="44"/>
      <c r="AF76" s="40"/>
      <c r="AG76" s="90"/>
      <c r="AH76" s="89"/>
      <c r="AI76" s="44"/>
      <c r="AJ76" s="60"/>
      <c r="AK76" s="90"/>
      <c r="AL76" s="89"/>
      <c r="AM76" s="44"/>
      <c r="AN76" s="37"/>
      <c r="AO76" s="90"/>
      <c r="AP76" s="89"/>
      <c r="AQ76" s="44"/>
      <c r="AR76" s="37"/>
      <c r="AS76" s="90"/>
      <c r="AT76" s="89"/>
      <c r="AU76" s="44"/>
      <c r="AV76" s="37"/>
      <c r="AW76" s="90"/>
      <c r="AX76" s="89"/>
      <c r="AY76" s="44"/>
      <c r="AZ76" s="54"/>
      <c r="BA76" s="90"/>
    </row>
    <row r="77" spans="1:53" s="7" customFormat="1" ht="15" customHeight="1">
      <c r="B77" s="6" t="s">
        <v>124</v>
      </c>
      <c r="C77" s="4" t="e">
        <f t="shared" si="29"/>
        <v>#REF!</v>
      </c>
      <c r="D77" s="4" t="e">
        <f t="shared" si="30"/>
        <v>#REF!</v>
      </c>
      <c r="E77" s="8" t="e">
        <f>#REF!</f>
        <v>#REF!</v>
      </c>
      <c r="F77" s="89" t="e">
        <f>F76</f>
        <v>#REF!</v>
      </c>
      <c r="G77" s="44" t="e">
        <f>#REF!</f>
        <v>#REF!</v>
      </c>
      <c r="H77" s="9" t="e">
        <f t="shared" si="32"/>
        <v>#REF!</v>
      </c>
      <c r="I77" s="48" t="e">
        <f t="shared" si="32"/>
        <v>#REF!</v>
      </c>
      <c r="J77" s="89"/>
      <c r="K77" s="44"/>
      <c r="L77" s="9"/>
      <c r="M77" s="48"/>
      <c r="N77" s="89" t="e">
        <f>N76</f>
        <v>#REF!</v>
      </c>
      <c r="O77" s="44" t="e">
        <f>G77</f>
        <v>#REF!</v>
      </c>
      <c r="P77" s="9" t="e">
        <f t="shared" si="33"/>
        <v>#REF!</v>
      </c>
      <c r="Q77" s="48" t="e">
        <f t="shared" si="34"/>
        <v>#REF!</v>
      </c>
      <c r="R77" s="89"/>
      <c r="S77" s="44"/>
      <c r="T77" s="9"/>
      <c r="U77" s="90"/>
      <c r="V77" s="89" t="e">
        <f>V76</f>
        <v>#REF!</v>
      </c>
      <c r="W77" s="106"/>
      <c r="X77" s="40" t="e">
        <f t="shared" si="35"/>
        <v>#REF!</v>
      </c>
      <c r="Y77" s="90" t="e">
        <f t="shared" si="36"/>
        <v>#REF!</v>
      </c>
      <c r="Z77" s="89"/>
      <c r="AA77" s="41"/>
      <c r="AB77" s="40"/>
      <c r="AC77" s="90"/>
      <c r="AD77" s="89"/>
      <c r="AE77" s="41"/>
      <c r="AF77" s="40"/>
      <c r="AG77" s="90"/>
      <c r="AH77" s="89"/>
      <c r="AI77" s="41"/>
      <c r="AJ77" s="60"/>
      <c r="AK77" s="90"/>
      <c r="AL77" s="89"/>
      <c r="AM77" s="126"/>
      <c r="AN77" s="37"/>
      <c r="AO77" s="90"/>
      <c r="AP77" s="89"/>
      <c r="AQ77" s="55"/>
      <c r="AR77" s="37"/>
      <c r="AS77" s="90"/>
      <c r="AT77" s="89"/>
      <c r="AU77" s="55"/>
      <c r="AV77" s="37"/>
      <c r="AW77" s="90"/>
      <c r="AX77" s="89"/>
      <c r="AY77" s="126"/>
      <c r="AZ77" s="54"/>
      <c r="BA77" s="90"/>
    </row>
    <row r="78" spans="1:53" s="7" customFormat="1" ht="15" customHeight="1">
      <c r="B78" s="6" t="s">
        <v>125</v>
      </c>
      <c r="C78" s="4" t="e">
        <f t="shared" si="29"/>
        <v>#REF!</v>
      </c>
      <c r="D78" s="4" t="e">
        <f t="shared" si="30"/>
        <v>#REF!</v>
      </c>
      <c r="E78" s="8" t="e">
        <f>#REF!+#REF!</f>
        <v>#REF!</v>
      </c>
      <c r="F78" s="89" t="e">
        <f>F77</f>
        <v>#REF!</v>
      </c>
      <c r="G78" s="44" t="e">
        <f>#REF!</f>
        <v>#REF!</v>
      </c>
      <c r="H78" s="9" t="e">
        <f t="shared" si="32"/>
        <v>#REF!</v>
      </c>
      <c r="I78" s="48" t="e">
        <f t="shared" si="32"/>
        <v>#REF!</v>
      </c>
      <c r="J78" s="89"/>
      <c r="K78" s="44"/>
      <c r="L78" s="9"/>
      <c r="M78" s="48"/>
      <c r="N78" s="89" t="e">
        <f>N77</f>
        <v>#REF!</v>
      </c>
      <c r="O78" s="44" t="e">
        <f>G78</f>
        <v>#REF!</v>
      </c>
      <c r="P78" s="9" t="e">
        <f t="shared" si="33"/>
        <v>#REF!</v>
      </c>
      <c r="Q78" s="48" t="e">
        <f t="shared" si="34"/>
        <v>#REF!</v>
      </c>
      <c r="R78" s="89"/>
      <c r="S78" s="44"/>
      <c r="T78" s="9"/>
      <c r="U78" s="90"/>
      <c r="V78" s="89" t="e">
        <f>V77</f>
        <v>#REF!</v>
      </c>
      <c r="W78" s="106"/>
      <c r="X78" s="40" t="e">
        <f t="shared" si="35"/>
        <v>#REF!</v>
      </c>
      <c r="Y78" s="90" t="e">
        <f t="shared" si="36"/>
        <v>#REF!</v>
      </c>
      <c r="Z78" s="89"/>
      <c r="AA78" s="41"/>
      <c r="AB78" s="40"/>
      <c r="AC78" s="90"/>
      <c r="AD78" s="89"/>
      <c r="AE78" s="41"/>
      <c r="AF78" s="40"/>
      <c r="AG78" s="90"/>
      <c r="AH78" s="89"/>
      <c r="AI78" s="41"/>
      <c r="AJ78" s="60"/>
      <c r="AK78" s="90"/>
      <c r="AL78" s="89"/>
      <c r="AM78" s="126"/>
      <c r="AN78" s="37"/>
      <c r="AO78" s="90"/>
      <c r="AP78" s="89"/>
      <c r="AQ78" s="55"/>
      <c r="AR78" s="37"/>
      <c r="AS78" s="90"/>
      <c r="AT78" s="89"/>
      <c r="AU78" s="55"/>
      <c r="AV78" s="37"/>
      <c r="AW78" s="90"/>
      <c r="AX78" s="89"/>
      <c r="AY78" s="126"/>
      <c r="AZ78" s="54"/>
      <c r="BA78" s="90"/>
    </row>
    <row r="79" spans="1:53" s="7" customFormat="1" ht="15" customHeight="1">
      <c r="B79" s="6" t="s">
        <v>123</v>
      </c>
      <c r="C79" s="4" t="e">
        <f t="shared" si="29"/>
        <v>#REF!</v>
      </c>
      <c r="D79" s="4" t="e">
        <f t="shared" si="30"/>
        <v>#REF!</v>
      </c>
      <c r="E79" s="8" t="e">
        <f>#REF!</f>
        <v>#REF!</v>
      </c>
      <c r="F79" s="89" t="e">
        <f>F78</f>
        <v>#REF!</v>
      </c>
      <c r="G79" s="44" t="e">
        <f>#REF!</f>
        <v>#REF!</v>
      </c>
      <c r="H79" s="9" t="e">
        <f t="shared" si="32"/>
        <v>#REF!</v>
      </c>
      <c r="I79" s="48" t="e">
        <f t="shared" si="32"/>
        <v>#REF!</v>
      </c>
      <c r="J79" s="89"/>
      <c r="K79" s="44"/>
      <c r="L79" s="9"/>
      <c r="M79" s="48"/>
      <c r="N79" s="89" t="e">
        <f>N78</f>
        <v>#REF!</v>
      </c>
      <c r="O79" s="44" t="e">
        <f>G79</f>
        <v>#REF!</v>
      </c>
      <c r="P79" s="9" t="e">
        <f t="shared" si="33"/>
        <v>#REF!</v>
      </c>
      <c r="Q79" s="48" t="e">
        <f t="shared" si="34"/>
        <v>#REF!</v>
      </c>
      <c r="R79" s="89"/>
      <c r="S79" s="44"/>
      <c r="T79" s="9"/>
      <c r="U79" s="90"/>
      <c r="V79" s="89" t="e">
        <f>V78</f>
        <v>#REF!</v>
      </c>
      <c r="W79" s="106"/>
      <c r="X79" s="40" t="e">
        <f t="shared" si="35"/>
        <v>#REF!</v>
      </c>
      <c r="Y79" s="90" t="e">
        <f t="shared" si="36"/>
        <v>#REF!</v>
      </c>
      <c r="Z79" s="89"/>
      <c r="AA79" s="41"/>
      <c r="AB79" s="40"/>
      <c r="AC79" s="90"/>
      <c r="AD79" s="89"/>
      <c r="AE79" s="41"/>
      <c r="AF79" s="40"/>
      <c r="AG79" s="90"/>
      <c r="AH79" s="89"/>
      <c r="AI79" s="41"/>
      <c r="AJ79" s="60"/>
      <c r="AK79" s="90"/>
      <c r="AL79" s="89"/>
      <c r="AM79" s="126"/>
      <c r="AN79" s="37"/>
      <c r="AO79" s="90"/>
      <c r="AP79" s="89"/>
      <c r="AQ79" s="55"/>
      <c r="AR79" s="37"/>
      <c r="AS79" s="90"/>
      <c r="AT79" s="89"/>
      <c r="AU79" s="55"/>
      <c r="AV79" s="37"/>
      <c r="AW79" s="90"/>
      <c r="AX79" s="89"/>
      <c r="AY79" s="126"/>
      <c r="AZ79" s="54"/>
      <c r="BA79" s="90"/>
    </row>
    <row r="80" spans="1:53" s="7" customFormat="1" ht="30">
      <c r="B80" s="6" t="s">
        <v>267</v>
      </c>
      <c r="C80" s="4" t="e">
        <f t="shared" si="29"/>
        <v>#REF!</v>
      </c>
      <c r="D80" s="4" t="e">
        <f t="shared" si="30"/>
        <v>#REF!</v>
      </c>
      <c r="E80" s="8" t="e">
        <f>#REF!+#REF!</f>
        <v>#REF!</v>
      </c>
      <c r="F80" s="89" t="e">
        <f>F79</f>
        <v>#REF!</v>
      </c>
      <c r="G80" s="44" t="e">
        <f>#REF!</f>
        <v>#REF!</v>
      </c>
      <c r="H80" s="9" t="e">
        <f t="shared" si="32"/>
        <v>#REF!</v>
      </c>
      <c r="I80" s="48" t="e">
        <f t="shared" si="32"/>
        <v>#REF!</v>
      </c>
      <c r="J80" s="89"/>
      <c r="K80" s="44"/>
      <c r="L80" s="9"/>
      <c r="M80" s="48"/>
      <c r="N80" s="89" t="e">
        <f>N79</f>
        <v>#REF!</v>
      </c>
      <c r="O80" s="44">
        <f>K80</f>
        <v>0</v>
      </c>
      <c r="P80" s="9" t="e">
        <f t="shared" si="33"/>
        <v>#REF!</v>
      </c>
      <c r="Q80" s="48" t="e">
        <f t="shared" si="34"/>
        <v>#REF!</v>
      </c>
      <c r="R80" s="89"/>
      <c r="S80" s="44"/>
      <c r="T80" s="9"/>
      <c r="U80" s="90"/>
      <c r="V80" s="89" t="e">
        <f>V79</f>
        <v>#REF!</v>
      </c>
      <c r="W80" s="106"/>
      <c r="X80" s="40" t="e">
        <f t="shared" si="35"/>
        <v>#REF!</v>
      </c>
      <c r="Y80" s="90" t="e">
        <f t="shared" si="36"/>
        <v>#REF!</v>
      </c>
      <c r="Z80" s="89"/>
      <c r="AA80" s="41"/>
      <c r="AB80" s="40"/>
      <c r="AC80" s="90"/>
      <c r="AD80" s="89"/>
      <c r="AE80" s="41"/>
      <c r="AF80" s="40"/>
      <c r="AG80" s="90"/>
      <c r="AH80" s="89"/>
      <c r="AI80" s="41"/>
      <c r="AJ80" s="60"/>
      <c r="AK80" s="90"/>
      <c r="AL80" s="89"/>
      <c r="AM80" s="126"/>
      <c r="AN80" s="37"/>
      <c r="AO80" s="90"/>
      <c r="AP80" s="89"/>
      <c r="AQ80" s="55"/>
      <c r="AR80" s="37"/>
      <c r="AS80" s="90"/>
      <c r="AT80" s="89"/>
      <c r="AU80" s="55"/>
      <c r="AV80" s="37"/>
      <c r="AW80" s="90"/>
      <c r="AX80" s="89"/>
      <c r="AY80" s="126"/>
      <c r="AZ80" s="54"/>
      <c r="BA80" s="90"/>
    </row>
    <row r="81" spans="2:53" s="7" customFormat="1">
      <c r="B81" s="6" t="s">
        <v>201</v>
      </c>
      <c r="C81" s="4" t="e">
        <f t="shared" si="29"/>
        <v>#REF!</v>
      </c>
      <c r="D81" s="4" t="e">
        <f t="shared" si="30"/>
        <v>#REF!</v>
      </c>
      <c r="E81" s="8" t="e">
        <f>#REF!</f>
        <v>#REF!</v>
      </c>
      <c r="F81" s="89" t="e">
        <f>F62</f>
        <v>#REF!</v>
      </c>
      <c r="G81" s="44" t="e">
        <f>#REF!</f>
        <v>#REF!</v>
      </c>
      <c r="H81" s="9" t="e">
        <f t="shared" si="32"/>
        <v>#REF!</v>
      </c>
      <c r="I81" s="48" t="e">
        <f t="shared" si="32"/>
        <v>#REF!</v>
      </c>
      <c r="J81" s="89"/>
      <c r="K81" s="44"/>
      <c r="L81" s="9"/>
      <c r="M81" s="48"/>
      <c r="N81" s="89" t="e">
        <f>N62</f>
        <v>#REF!</v>
      </c>
      <c r="O81" s="44">
        <f>K81</f>
        <v>0</v>
      </c>
      <c r="P81" s="9" t="e">
        <f t="shared" si="33"/>
        <v>#REF!</v>
      </c>
      <c r="Q81" s="48" t="e">
        <f t="shared" si="34"/>
        <v>#REF!</v>
      </c>
      <c r="R81" s="89"/>
      <c r="S81" s="44"/>
      <c r="T81" s="9"/>
      <c r="U81" s="90"/>
      <c r="V81" s="89" t="e">
        <f>V62</f>
        <v>#REF!</v>
      </c>
      <c r="W81" s="106"/>
      <c r="X81" s="40" t="e">
        <f t="shared" si="35"/>
        <v>#REF!</v>
      </c>
      <c r="Y81" s="90" t="e">
        <f t="shared" si="36"/>
        <v>#REF!</v>
      </c>
      <c r="Z81" s="89"/>
      <c r="AA81" s="41"/>
      <c r="AB81" s="40"/>
      <c r="AC81" s="90"/>
      <c r="AD81" s="89"/>
      <c r="AE81" s="41"/>
      <c r="AF81" s="40"/>
      <c r="AG81" s="90"/>
      <c r="AH81" s="89"/>
      <c r="AI81" s="41"/>
      <c r="AJ81" s="60"/>
      <c r="AK81" s="90"/>
      <c r="AL81" s="89"/>
      <c r="AM81" s="126"/>
      <c r="AN81" s="37"/>
      <c r="AO81" s="90"/>
      <c r="AP81" s="89"/>
      <c r="AQ81" s="55"/>
      <c r="AR81" s="37"/>
      <c r="AS81" s="90"/>
      <c r="AT81" s="89"/>
      <c r="AU81" s="55"/>
      <c r="AV81" s="37"/>
      <c r="AW81" s="90"/>
      <c r="AX81" s="89"/>
      <c r="AY81" s="126"/>
      <c r="AZ81" s="54"/>
      <c r="BA81" s="90"/>
    </row>
    <row r="82" spans="2:53" s="7" customFormat="1" ht="29.25" customHeight="1">
      <c r="B82" s="34" t="e">
        <f>#REF!</f>
        <v>#REF!</v>
      </c>
      <c r="C82" s="4" t="e">
        <f t="shared" si="29"/>
        <v>#REF!</v>
      </c>
      <c r="D82" s="4" t="e">
        <f t="shared" si="30"/>
        <v>#REF!</v>
      </c>
      <c r="E82" s="22" t="e">
        <f>#REF!</f>
        <v>#REF!</v>
      </c>
      <c r="F82" s="89" t="e">
        <f>F67</f>
        <v>#REF!</v>
      </c>
      <c r="G82" s="78" t="e">
        <f>#REF!</f>
        <v>#REF!</v>
      </c>
      <c r="H82" s="9" t="e">
        <f>G82*E82</f>
        <v>#REF!</v>
      </c>
      <c r="I82" s="48" t="e">
        <f t="shared" si="32"/>
        <v>#REF!</v>
      </c>
      <c r="J82" s="89"/>
      <c r="K82" s="76"/>
      <c r="L82" s="9"/>
      <c r="M82" s="48"/>
      <c r="N82" s="89" t="e">
        <f>N67</f>
        <v>#REF!</v>
      </c>
      <c r="O82" s="76">
        <f>K82</f>
        <v>0</v>
      </c>
      <c r="P82" s="9" t="e">
        <f t="shared" si="33"/>
        <v>#REF!</v>
      </c>
      <c r="Q82" s="48" t="e">
        <f t="shared" si="34"/>
        <v>#REF!</v>
      </c>
      <c r="R82" s="89"/>
      <c r="S82" s="76"/>
      <c r="T82" s="9"/>
      <c r="U82" s="90"/>
      <c r="V82" s="89" t="e">
        <f>V67</f>
        <v>#REF!</v>
      </c>
      <c r="W82" s="108"/>
      <c r="X82" s="40" t="e">
        <f t="shared" si="35"/>
        <v>#REF!</v>
      </c>
      <c r="Y82" s="90" t="e">
        <f t="shared" si="36"/>
        <v>#REF!</v>
      </c>
      <c r="Z82" s="89"/>
      <c r="AA82" s="81"/>
      <c r="AB82" s="40"/>
      <c r="AC82" s="90"/>
      <c r="AD82" s="89"/>
      <c r="AE82" s="81"/>
      <c r="AF82" s="40"/>
      <c r="AG82" s="90"/>
      <c r="AH82" s="89"/>
      <c r="AI82" s="81"/>
      <c r="AJ82" s="60"/>
      <c r="AK82" s="90"/>
      <c r="AL82" s="89"/>
      <c r="AM82" s="128"/>
      <c r="AN82" s="37"/>
      <c r="AO82" s="90"/>
      <c r="AP82" s="89"/>
      <c r="AQ82" s="82"/>
      <c r="AR82" s="37"/>
      <c r="AS82" s="90"/>
      <c r="AT82" s="89"/>
      <c r="AU82" s="82"/>
      <c r="AV82" s="37"/>
      <c r="AW82" s="90"/>
      <c r="AX82" s="89"/>
      <c r="AY82" s="128"/>
      <c r="AZ82" s="54"/>
      <c r="BA82" s="90"/>
    </row>
    <row r="83" spans="2:53" s="7" customFormat="1" ht="29.25" customHeight="1">
      <c r="B83" s="34" t="s">
        <v>488</v>
      </c>
      <c r="C83" s="4" t="e">
        <f t="shared" si="29"/>
        <v>#REF!</v>
      </c>
      <c r="D83" s="4" t="e">
        <f t="shared" si="30"/>
        <v>#REF!</v>
      </c>
      <c r="E83" s="22" t="e">
        <f>#REF!</f>
        <v>#REF!</v>
      </c>
      <c r="F83" s="89" t="e">
        <f>F82</f>
        <v>#REF!</v>
      </c>
      <c r="G83" s="78" t="e">
        <f>#REF!</f>
        <v>#REF!</v>
      </c>
      <c r="H83" s="9" t="e">
        <f>G83*E83</f>
        <v>#REF!</v>
      </c>
      <c r="I83" s="48" t="e">
        <f>H83*F83</f>
        <v>#REF!</v>
      </c>
      <c r="J83" s="89"/>
      <c r="K83" s="76"/>
      <c r="L83" s="9"/>
      <c r="M83" s="48"/>
      <c r="N83" s="89" t="e">
        <f>N82</f>
        <v>#REF!</v>
      </c>
      <c r="O83" s="76">
        <f>K83</f>
        <v>0</v>
      </c>
      <c r="P83" s="9" t="e">
        <f t="shared" si="33"/>
        <v>#REF!</v>
      </c>
      <c r="Q83" s="48" t="e">
        <f>P83*N83</f>
        <v>#REF!</v>
      </c>
      <c r="R83" s="89"/>
      <c r="S83" s="76"/>
      <c r="T83" s="9"/>
      <c r="U83" s="90"/>
      <c r="V83" s="89" t="e">
        <f>V82</f>
        <v>#REF!</v>
      </c>
      <c r="W83" s="108"/>
      <c r="X83" s="40" t="e">
        <f t="shared" si="35"/>
        <v>#REF!</v>
      </c>
      <c r="Y83" s="90" t="e">
        <f>X83*V83</f>
        <v>#REF!</v>
      </c>
      <c r="Z83" s="89"/>
      <c r="AA83" s="81"/>
      <c r="AB83" s="40"/>
      <c r="AC83" s="90"/>
      <c r="AD83" s="89"/>
      <c r="AE83" s="81"/>
      <c r="AF83" s="40"/>
      <c r="AG83" s="90"/>
      <c r="AH83" s="89"/>
      <c r="AI83" s="81"/>
      <c r="AJ83" s="60"/>
      <c r="AK83" s="90"/>
      <c r="AL83" s="89"/>
      <c r="AM83" s="128"/>
      <c r="AN83" s="37"/>
      <c r="AO83" s="90"/>
      <c r="AP83" s="89"/>
      <c r="AQ83" s="82"/>
      <c r="AR83" s="37"/>
      <c r="AS83" s="90"/>
      <c r="AT83" s="89"/>
      <c r="AU83" s="82"/>
      <c r="AV83" s="37"/>
      <c r="AW83" s="90"/>
      <c r="AX83" s="89"/>
      <c r="AY83" s="128"/>
      <c r="AZ83" s="54"/>
      <c r="BA83" s="90"/>
    </row>
    <row r="84" spans="2:53" s="7" customFormat="1">
      <c r="B84" s="6" t="s">
        <v>126</v>
      </c>
      <c r="C84" s="4" t="e">
        <f t="shared" si="29"/>
        <v>#REF!</v>
      </c>
      <c r="D84" s="4" t="e">
        <f t="shared" si="30"/>
        <v>#REF!</v>
      </c>
      <c r="E84" s="8" t="e">
        <f>#REF!</f>
        <v>#REF!</v>
      </c>
      <c r="F84" s="89" t="e">
        <f>F45</f>
        <v>#REF!</v>
      </c>
      <c r="G84" s="44" t="e">
        <f>#REF!</f>
        <v>#REF!</v>
      </c>
      <c r="H84" s="9" t="e">
        <f>G84*E84</f>
        <v>#REF!</v>
      </c>
      <c r="I84" s="48" t="e">
        <f t="shared" si="32"/>
        <v>#REF!</v>
      </c>
      <c r="J84" s="89"/>
      <c r="K84" s="9"/>
      <c r="L84" s="9"/>
      <c r="M84" s="48"/>
      <c r="N84" s="89" t="e">
        <f>N45</f>
        <v>#REF!</v>
      </c>
      <c r="O84" s="9" t="e">
        <f>G84</f>
        <v>#REF!</v>
      </c>
      <c r="P84" s="9" t="e">
        <f t="shared" si="33"/>
        <v>#REF!</v>
      </c>
      <c r="Q84" s="48" t="e">
        <f t="shared" si="34"/>
        <v>#REF!</v>
      </c>
      <c r="R84" s="89"/>
      <c r="S84" s="9"/>
      <c r="T84" s="9"/>
      <c r="U84" s="90"/>
      <c r="V84" s="89" t="e">
        <f>V45</f>
        <v>#REF!</v>
      </c>
      <c r="W84" s="105"/>
      <c r="X84" s="40" t="e">
        <f t="shared" si="35"/>
        <v>#REF!</v>
      </c>
      <c r="Y84" s="90" t="e">
        <f t="shared" si="36"/>
        <v>#REF!</v>
      </c>
      <c r="Z84" s="89"/>
      <c r="AA84" s="40"/>
      <c r="AB84" s="40"/>
      <c r="AC84" s="90"/>
      <c r="AD84" s="89"/>
      <c r="AE84" s="40"/>
      <c r="AF84" s="40"/>
      <c r="AG84" s="90"/>
      <c r="AH84" s="89"/>
      <c r="AI84" s="40"/>
      <c r="AJ84" s="60"/>
      <c r="AK84" s="90"/>
      <c r="AL84" s="89"/>
      <c r="AM84" s="125"/>
      <c r="AN84" s="37"/>
      <c r="AO84" s="90"/>
      <c r="AP84" s="89"/>
      <c r="AQ84" s="37"/>
      <c r="AR84" s="37"/>
      <c r="AS84" s="90"/>
      <c r="AT84" s="89"/>
      <c r="AU84" s="37"/>
      <c r="AV84" s="37"/>
      <c r="AW84" s="90"/>
      <c r="AX84" s="89"/>
      <c r="AY84" s="125"/>
      <c r="AZ84" s="54"/>
      <c r="BA84" s="90"/>
    </row>
    <row r="85" spans="2:53" s="7" customFormat="1">
      <c r="B85" s="168" t="s">
        <v>248</v>
      </c>
      <c r="C85" s="4">
        <f t="shared" si="29"/>
        <v>0</v>
      </c>
      <c r="D85" s="4" t="e">
        <f t="shared" si="30"/>
        <v>#REF!</v>
      </c>
      <c r="E85" s="8" t="e">
        <f>#REF!</f>
        <v>#REF!</v>
      </c>
      <c r="F85" s="161"/>
      <c r="G85" s="162"/>
      <c r="H85" s="163" t="e">
        <f>SUM(H72:H84)</f>
        <v>#REF!</v>
      </c>
      <c r="I85" s="164" t="e">
        <f>SUM(I72:I84)</f>
        <v>#REF!</v>
      </c>
      <c r="J85" s="161"/>
      <c r="K85" s="163"/>
      <c r="L85" s="163"/>
      <c r="M85" s="164"/>
      <c r="N85" s="161"/>
      <c r="O85" s="163"/>
      <c r="P85" s="163" t="e">
        <f>SUM(P72:P84)</f>
        <v>#REF!</v>
      </c>
      <c r="Q85" s="164" t="e">
        <f>SUM(Q72:Q84)</f>
        <v>#REF!</v>
      </c>
      <c r="R85" s="161"/>
      <c r="S85" s="163"/>
      <c r="T85" s="163"/>
      <c r="U85" s="164"/>
      <c r="V85" s="161"/>
      <c r="W85" s="165"/>
      <c r="X85" s="163" t="e">
        <f>SUM(X72:X84)</f>
        <v>#REF!</v>
      </c>
      <c r="Y85" s="164" t="e">
        <f>SUM(Y72:Y84)</f>
        <v>#REF!</v>
      </c>
      <c r="Z85" s="161"/>
      <c r="AA85" s="165"/>
      <c r="AB85" s="163"/>
      <c r="AC85" s="164"/>
      <c r="AD85" s="161"/>
      <c r="AE85" s="165"/>
      <c r="AF85" s="163"/>
      <c r="AG85" s="164"/>
      <c r="AH85" s="161"/>
      <c r="AI85" s="165"/>
      <c r="AJ85" s="163"/>
      <c r="AK85" s="164"/>
      <c r="AL85" s="161"/>
      <c r="AM85" s="166"/>
      <c r="AN85" s="163"/>
      <c r="AO85" s="164"/>
      <c r="AP85" s="161"/>
      <c r="AQ85" s="166"/>
      <c r="AR85" s="163"/>
      <c r="AS85" s="164"/>
      <c r="AT85" s="161"/>
      <c r="AU85" s="166"/>
      <c r="AV85" s="163"/>
      <c r="AW85" s="164"/>
      <c r="AX85" s="161"/>
      <c r="AY85" s="166"/>
      <c r="AZ85" s="163"/>
      <c r="BA85" s="164"/>
    </row>
    <row r="86" spans="2:53" s="7" customFormat="1">
      <c r="B86" s="168" t="s">
        <v>244</v>
      </c>
      <c r="C86" s="161"/>
      <c r="D86" s="161"/>
      <c r="E86" s="74"/>
      <c r="F86" s="161"/>
      <c r="G86" s="162"/>
      <c r="H86" s="170" t="e">
        <f>#REF!</f>
        <v>#REF!</v>
      </c>
      <c r="I86" s="170" t="e">
        <f>#REF!</f>
        <v>#REF!</v>
      </c>
      <c r="J86" s="161"/>
      <c r="K86" s="163"/>
      <c r="L86" s="170"/>
      <c r="M86" s="170"/>
      <c r="N86" s="161"/>
      <c r="O86" s="163"/>
      <c r="P86" s="170" t="e">
        <f>#REF!</f>
        <v>#REF!</v>
      </c>
      <c r="Q86" s="170" t="e">
        <f>#REF!</f>
        <v>#REF!</v>
      </c>
      <c r="R86" s="161"/>
      <c r="S86" s="163"/>
      <c r="T86" s="170"/>
      <c r="U86" s="170"/>
      <c r="V86" s="161"/>
      <c r="W86" s="165"/>
      <c r="X86" s="170" t="e">
        <f>#REF!</f>
        <v>#REF!</v>
      </c>
      <c r="Y86" s="170" t="e">
        <f>#REF!</f>
        <v>#REF!</v>
      </c>
      <c r="Z86" s="161"/>
      <c r="AA86" s="165"/>
      <c r="AB86" s="170"/>
      <c r="AC86" s="170"/>
      <c r="AD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0"/>
      <c r="AO86" s="170"/>
      <c r="AP86" s="170"/>
      <c r="AQ86" s="170"/>
      <c r="AR86" s="170"/>
      <c r="AS86" s="170"/>
      <c r="AT86" s="170"/>
      <c r="AU86" s="170"/>
      <c r="AV86" s="170"/>
      <c r="AW86" s="170"/>
      <c r="AX86" s="170"/>
      <c r="AY86" s="170"/>
      <c r="AZ86" s="170"/>
      <c r="BA86" s="170"/>
    </row>
    <row r="87" spans="2:53" s="7" customFormat="1" ht="30">
      <c r="B87" s="168" t="s">
        <v>249</v>
      </c>
      <c r="C87" s="4">
        <f>F87*G87+J87*K87+N87*O87+R87*S87+V87*W87+Z87*AA87+AD87*AE87+AH87*AI87+AL87*AM87+AP87*AQ87+AT87*AU87+AX87*AY87</f>
        <v>0</v>
      </c>
      <c r="D87" s="4" t="e">
        <f>I87+M87+Q87+U87+Y87+AC87+AG87+AO87+AS87+AW87+BA87+AK87</f>
        <v>#REF!</v>
      </c>
      <c r="E87" s="22" t="e">
        <f>#REF!</f>
        <v>#REF!</v>
      </c>
      <c r="F87" s="161"/>
      <c r="G87" s="162"/>
      <c r="H87" s="163" t="e">
        <f>H85*(1-H86)</f>
        <v>#REF!</v>
      </c>
      <c r="I87" s="163" t="e">
        <f>I85*(1-I86)</f>
        <v>#REF!</v>
      </c>
      <c r="J87" s="161"/>
      <c r="K87" s="163"/>
      <c r="L87" s="163"/>
      <c r="M87" s="163"/>
      <c r="N87" s="161"/>
      <c r="O87" s="163"/>
      <c r="P87" s="163" t="e">
        <f>P85*(1-P86)</f>
        <v>#REF!</v>
      </c>
      <c r="Q87" s="163" t="e">
        <f>Q85*(1-Q86)</f>
        <v>#REF!</v>
      </c>
      <c r="R87" s="161"/>
      <c r="S87" s="163"/>
      <c r="T87" s="163"/>
      <c r="U87" s="163"/>
      <c r="V87" s="161"/>
      <c r="W87" s="165"/>
      <c r="X87" s="163" t="e">
        <f>X85*(1-X86)</f>
        <v>#REF!</v>
      </c>
      <c r="Y87" s="163" t="e">
        <f>Y85*(1-Y86)</f>
        <v>#REF!</v>
      </c>
      <c r="Z87" s="161"/>
      <c r="AA87" s="165"/>
      <c r="AB87" s="163"/>
      <c r="AC87" s="163"/>
      <c r="AD87" s="161"/>
      <c r="AE87" s="165"/>
      <c r="AF87" s="163"/>
      <c r="AG87" s="163"/>
      <c r="AH87" s="161"/>
      <c r="AI87" s="165"/>
      <c r="AJ87" s="163"/>
      <c r="AK87" s="163"/>
      <c r="AL87" s="161"/>
      <c r="AM87" s="166"/>
      <c r="AN87" s="163"/>
      <c r="AO87" s="163"/>
      <c r="AP87" s="161"/>
      <c r="AQ87" s="166"/>
      <c r="AR87" s="163"/>
      <c r="AS87" s="163"/>
      <c r="AT87" s="161"/>
      <c r="AU87" s="166"/>
      <c r="AV87" s="163"/>
      <c r="AW87" s="163"/>
      <c r="AX87" s="161"/>
      <c r="AY87" s="166"/>
      <c r="AZ87" s="163"/>
      <c r="BA87" s="163"/>
    </row>
    <row r="88" spans="2:53" ht="29.25" customHeight="1"/>
    <row r="89" spans="2:53" ht="29.25" customHeight="1">
      <c r="B89" s="32"/>
      <c r="C89" s="4" t="e">
        <f>F89*G89+J89*K89+N89*O89+R89*S89+V89*W89+Z89*AA89+AD89*AE89+AH89*AI89+AL89*AM89+AP89*AQ89+AT89*AU89+AX89*AY89</f>
        <v>#REF!</v>
      </c>
      <c r="D89" s="4" t="e">
        <f>I89+M89+Q89+U89+Y89+AC89+AG89+AO89+AS89+AW89+BA89+AK89</f>
        <v>#REF!</v>
      </c>
      <c r="E89" s="33"/>
      <c r="F89" s="89" t="e">
        <f>F25</f>
        <v>#REF!</v>
      </c>
      <c r="G89" s="45"/>
      <c r="H89" s="45"/>
      <c r="I89" s="48" t="e">
        <f>H89*F89</f>
        <v>#REF!</v>
      </c>
      <c r="J89" s="89"/>
      <c r="K89" s="45"/>
      <c r="L89" s="45"/>
      <c r="M89" s="48"/>
      <c r="N89" s="89" t="e">
        <f>N25</f>
        <v>#REF!</v>
      </c>
      <c r="O89" s="45"/>
      <c r="P89" s="45"/>
      <c r="Q89" s="48" t="e">
        <f>P89*N89</f>
        <v>#REF!</v>
      </c>
      <c r="R89" s="89"/>
      <c r="S89" s="45"/>
      <c r="T89" s="45"/>
      <c r="U89" s="90"/>
      <c r="V89" s="89" t="e">
        <f>V25</f>
        <v>#REF!</v>
      </c>
      <c r="W89" s="107"/>
      <c r="X89" s="42"/>
      <c r="Y89" s="90" t="e">
        <f>X89*V89</f>
        <v>#REF!</v>
      </c>
      <c r="Z89" s="89"/>
      <c r="AA89" s="42"/>
      <c r="AB89" s="42"/>
      <c r="AC89" s="90"/>
      <c r="AD89" s="89"/>
      <c r="AE89" s="42"/>
      <c r="AF89" s="42"/>
      <c r="AG89" s="90"/>
      <c r="AH89" s="89"/>
      <c r="AI89" s="42"/>
      <c r="AJ89" s="62"/>
      <c r="AK89" s="90"/>
      <c r="AL89" s="89"/>
      <c r="AM89" s="127"/>
      <c r="AN89" s="64"/>
      <c r="AO89" s="90"/>
      <c r="AP89" s="89"/>
      <c r="AQ89" s="64"/>
      <c r="AR89" s="64"/>
      <c r="AS89" s="90"/>
      <c r="AT89" s="89"/>
      <c r="AU89" s="64"/>
      <c r="AV89" s="64"/>
      <c r="AW89" s="90"/>
      <c r="AX89" s="89"/>
      <c r="AY89" s="127"/>
      <c r="AZ89" s="66"/>
      <c r="BA89" s="90"/>
    </row>
    <row r="90" spans="2:53">
      <c r="B90" s="35" t="s">
        <v>130</v>
      </c>
      <c r="C90" s="4" t="e">
        <f>F90*G90+J90*K90+N90*O90+R90*S90+V90*W90+Z90*AA90+AD90*AE90+AH90*AI90+AL90*AM90+AP90*AQ90+AT90*AU90+AX90*AY90</f>
        <v>#REF!</v>
      </c>
      <c r="D90" s="4" t="e">
        <f>I90+M90+Q90+U90+Y90+AC90+AG90+AO90+AS90+AW90+BA90+AK90</f>
        <v>#REF!</v>
      </c>
      <c r="E90" s="4" t="s">
        <v>117</v>
      </c>
      <c r="F90" s="89" t="e">
        <f>F89</f>
        <v>#REF!</v>
      </c>
      <c r="G90" s="45"/>
      <c r="H90" s="9" t="e">
        <f>H54+H70+H87</f>
        <v>#REF!</v>
      </c>
      <c r="I90" s="48" t="e">
        <f>H90*F90</f>
        <v>#REF!</v>
      </c>
      <c r="J90" s="89"/>
      <c r="K90" s="45"/>
      <c r="L90" s="9"/>
      <c r="M90" s="48"/>
      <c r="N90" s="89" t="e">
        <f>N89</f>
        <v>#REF!</v>
      </c>
      <c r="O90" s="45"/>
      <c r="P90" s="9" t="e">
        <f>P54+P70+P87</f>
        <v>#REF!</v>
      </c>
      <c r="Q90" s="48" t="e">
        <f>P90*N90</f>
        <v>#REF!</v>
      </c>
      <c r="R90" s="89"/>
      <c r="S90" s="45"/>
      <c r="T90" s="9"/>
      <c r="U90" s="90"/>
      <c r="V90" s="89" t="e">
        <f>V89</f>
        <v>#REF!</v>
      </c>
      <c r="W90" s="107"/>
      <c r="X90" s="9" t="e">
        <f>X54+X70+X87</f>
        <v>#REF!</v>
      </c>
      <c r="Y90" s="90" t="e">
        <f>X90*V90</f>
        <v>#REF!</v>
      </c>
      <c r="Z90" s="89"/>
      <c r="AA90" s="42"/>
      <c r="AB90" s="9"/>
      <c r="AC90" s="90"/>
      <c r="AD90" s="89"/>
      <c r="AE90" s="42"/>
      <c r="AF90" s="9"/>
      <c r="AG90" s="90"/>
      <c r="AH90" s="89"/>
      <c r="AI90" s="42"/>
      <c r="AJ90" s="9"/>
      <c r="AK90" s="90"/>
      <c r="AL90" s="89"/>
      <c r="AM90" s="127"/>
      <c r="AN90" s="9"/>
      <c r="AO90" s="90"/>
      <c r="AP90" s="89"/>
      <c r="AQ90" s="64"/>
      <c r="AR90" s="9"/>
      <c r="AS90" s="90"/>
      <c r="AT90" s="89"/>
      <c r="AU90" s="64"/>
      <c r="AV90" s="9"/>
      <c r="AW90" s="90"/>
      <c r="AX90" s="89"/>
      <c r="AY90" s="127"/>
      <c r="AZ90" s="9"/>
      <c r="BA90" s="90"/>
    </row>
    <row r="91" spans="2:53">
      <c r="B91" s="35" t="s">
        <v>131</v>
      </c>
      <c r="C91" s="4" t="e">
        <f>F91*G91+J91*K91+N91*O91+R91*S91+V91*W91+Z91*AA91+AD91*AE91+AH91*AI91+AL91*AM91+AP91*AQ91+AT91*AU91+AX91*AY91</f>
        <v>#REF!</v>
      </c>
      <c r="D91" s="4" t="e">
        <f>I91+M91+Q91+U91+Y91+AC91+AG91+AO91+AS91+AW91+BA91+AK91</f>
        <v>#REF!</v>
      </c>
      <c r="E91" s="4" t="s">
        <v>117</v>
      </c>
      <c r="F91" s="89" t="e">
        <f>F90</f>
        <v>#REF!</v>
      </c>
      <c r="G91" s="45"/>
      <c r="H91" s="9" t="e">
        <f>H90*E1</f>
        <v>#REF!</v>
      </c>
      <c r="I91" s="48" t="e">
        <f>H91*F91</f>
        <v>#REF!</v>
      </c>
      <c r="J91" s="89"/>
      <c r="K91" s="45"/>
      <c r="L91" s="9"/>
      <c r="M91" s="48"/>
      <c r="N91" s="89" t="e">
        <f>N90</f>
        <v>#REF!</v>
      </c>
      <c r="O91" s="45"/>
      <c r="P91" s="9" t="e">
        <f>P90*E1</f>
        <v>#REF!</v>
      </c>
      <c r="Q91" s="48" t="e">
        <f>P91*N91</f>
        <v>#REF!</v>
      </c>
      <c r="R91" s="89"/>
      <c r="S91" s="45"/>
      <c r="T91" s="9"/>
      <c r="U91" s="90"/>
      <c r="V91" s="89" t="e">
        <f>V90</f>
        <v>#REF!</v>
      </c>
      <c r="W91" s="107"/>
      <c r="X91" s="40" t="e">
        <f>X90*E1</f>
        <v>#REF!</v>
      </c>
      <c r="Y91" s="90" t="e">
        <f>X91*V91</f>
        <v>#REF!</v>
      </c>
      <c r="Z91" s="89"/>
      <c r="AA91" s="42"/>
      <c r="AB91" s="40"/>
      <c r="AC91" s="90"/>
      <c r="AD91" s="89"/>
      <c r="AE91" s="42"/>
      <c r="AF91" s="40"/>
      <c r="AG91" s="90"/>
      <c r="AH91" s="89"/>
      <c r="AI91" s="42"/>
      <c r="AJ91" s="60"/>
      <c r="AK91" s="90"/>
      <c r="AL91" s="89"/>
      <c r="AM91" s="127"/>
      <c r="AN91" s="37"/>
      <c r="AO91" s="90"/>
      <c r="AP91" s="89"/>
      <c r="AQ91" s="64"/>
      <c r="AR91" s="37"/>
      <c r="AS91" s="90"/>
      <c r="AT91" s="89"/>
      <c r="AU91" s="64"/>
      <c r="AV91" s="37"/>
      <c r="AW91" s="90"/>
      <c r="AX91" s="89"/>
      <c r="AY91" s="127"/>
      <c r="AZ91" s="54"/>
      <c r="BA91" s="90"/>
    </row>
    <row r="93" spans="2:53" s="7" customFormat="1" ht="15" customHeight="1">
      <c r="B93" s="6" t="s">
        <v>202</v>
      </c>
      <c r="C93" s="4" t="e">
        <f>F93*G93+J93*K93+N93*O93+R93*S93+V93*W93+Z93*AA93+AD93*AE93+AH93*AI93+AL93*AM93+AP93*AQ93+AT93*AU93+AX93*AY93</f>
        <v>#REF!</v>
      </c>
      <c r="D93" s="4" t="e">
        <f t="shared" ref="D93:D98" si="37">I93+M93+Q93+U93+Y93+AC93+AG93+AO93+AS93+AW93+BA93+AK93</f>
        <v>#REF!</v>
      </c>
      <c r="E93" s="8" t="e">
        <f>#REF!</f>
        <v>#REF!</v>
      </c>
      <c r="F93" s="89" t="e">
        <f>F108</f>
        <v>#REF!</v>
      </c>
      <c r="G93" s="44" t="e">
        <f>#REF!+#REF!*#REF!</f>
        <v>#REF!</v>
      </c>
      <c r="H93" s="9" t="e">
        <f t="shared" ref="H93:I97" si="38">G93*E93</f>
        <v>#REF!</v>
      </c>
      <c r="I93" s="48" t="e">
        <f t="shared" si="38"/>
        <v>#REF!</v>
      </c>
      <c r="J93" s="89"/>
      <c r="K93" s="44"/>
      <c r="L93" s="9"/>
      <c r="M93" s="48"/>
      <c r="N93" s="89" t="e">
        <f>N108</f>
        <v>#REF!</v>
      </c>
      <c r="O93" s="44">
        <f>K93</f>
        <v>0</v>
      </c>
      <c r="P93" s="9" t="e">
        <f>O93*E93</f>
        <v>#REF!</v>
      </c>
      <c r="Q93" s="48" t="e">
        <f t="shared" ref="Q93:Q109" si="39">P93*N93</f>
        <v>#REF!</v>
      </c>
      <c r="R93" s="89"/>
      <c r="S93" s="44"/>
      <c r="T93" s="9"/>
      <c r="U93" s="90"/>
      <c r="V93" s="89" t="e">
        <f>V108</f>
        <v>#REF!</v>
      </c>
      <c r="W93" s="106">
        <f>S93</f>
        <v>0</v>
      </c>
      <c r="X93" s="40" t="e">
        <f>W93*E93</f>
        <v>#REF!</v>
      </c>
      <c r="Y93" s="90" t="e">
        <f t="shared" ref="Y93:Y109" si="40">X93*V93</f>
        <v>#REF!</v>
      </c>
      <c r="Z93" s="89"/>
      <c r="AA93" s="41"/>
      <c r="AB93" s="40"/>
      <c r="AC93" s="90"/>
      <c r="AD93" s="89"/>
      <c r="AE93" s="41"/>
      <c r="AF93" s="40"/>
      <c r="AG93" s="90"/>
      <c r="AH93" s="89"/>
      <c r="AI93" s="41"/>
      <c r="AJ93" s="60"/>
      <c r="AK93" s="90"/>
      <c r="AL93" s="89"/>
      <c r="AM93" s="126"/>
      <c r="AN93" s="37"/>
      <c r="AO93" s="90"/>
      <c r="AP93" s="89"/>
      <c r="AQ93" s="55"/>
      <c r="AR93" s="37"/>
      <c r="AS93" s="90"/>
      <c r="AT93" s="89"/>
      <c r="AU93" s="55"/>
      <c r="AV93" s="37"/>
      <c r="AW93" s="90"/>
      <c r="AX93" s="89"/>
      <c r="AY93" s="126"/>
      <c r="AZ93" s="54"/>
      <c r="BA93" s="90"/>
    </row>
    <row r="94" spans="2:53" s="7" customFormat="1" ht="15" customHeight="1">
      <c r="B94" s="6" t="s">
        <v>268</v>
      </c>
      <c r="C94" s="4" t="e">
        <f>F94*G94+J94*K94+N94*O94+R94*S94+V94*W94+Z94*AA94+AD94*AE94+AH94*AI94+AL94*AM94+AP94*AQ94+AT94*AU94+AX94*AY94</f>
        <v>#REF!</v>
      </c>
      <c r="D94" s="4" t="e">
        <f t="shared" si="37"/>
        <v>#REF!</v>
      </c>
      <c r="E94" s="8" t="e">
        <f>#REF!</f>
        <v>#REF!</v>
      </c>
      <c r="F94" s="89" t="e">
        <f t="shared" ref="F94:F104" si="41">F93</f>
        <v>#REF!</v>
      </c>
      <c r="G94" s="78" t="e">
        <f>#REF!</f>
        <v>#REF!</v>
      </c>
      <c r="H94" s="9" t="e">
        <f t="shared" si="38"/>
        <v>#REF!</v>
      </c>
      <c r="I94" s="48" t="e">
        <f t="shared" si="38"/>
        <v>#REF!</v>
      </c>
      <c r="J94" s="89"/>
      <c r="K94" s="44"/>
      <c r="L94" s="9"/>
      <c r="M94" s="48"/>
      <c r="N94" s="89" t="e">
        <f t="shared" ref="N94:N104" si="42">N93</f>
        <v>#REF!</v>
      </c>
      <c r="O94" s="44">
        <f>K94</f>
        <v>0</v>
      </c>
      <c r="P94" s="9" t="e">
        <f>O94*E94</f>
        <v>#REF!</v>
      </c>
      <c r="Q94" s="48" t="e">
        <f t="shared" si="39"/>
        <v>#REF!</v>
      </c>
      <c r="R94" s="89"/>
      <c r="S94" s="44"/>
      <c r="T94" s="9"/>
      <c r="U94" s="90"/>
      <c r="V94" s="89" t="e">
        <f t="shared" ref="V94:V104" si="43">V93</f>
        <v>#REF!</v>
      </c>
      <c r="W94" s="106">
        <f>S94</f>
        <v>0</v>
      </c>
      <c r="X94" s="40" t="e">
        <f>W94*E94</f>
        <v>#REF!</v>
      </c>
      <c r="Y94" s="90" t="e">
        <f t="shared" si="40"/>
        <v>#REF!</v>
      </c>
      <c r="Z94" s="89"/>
      <c r="AA94" s="41"/>
      <c r="AB94" s="40"/>
      <c r="AC94" s="90"/>
      <c r="AD94" s="89"/>
      <c r="AE94" s="41"/>
      <c r="AF94" s="40"/>
      <c r="AG94" s="90"/>
      <c r="AH94" s="89"/>
      <c r="AI94" s="41"/>
      <c r="AJ94" s="60"/>
      <c r="AK94" s="90"/>
      <c r="AL94" s="89"/>
      <c r="AM94" s="126"/>
      <c r="AN94" s="37"/>
      <c r="AO94" s="90"/>
      <c r="AP94" s="89"/>
      <c r="AQ94" s="55"/>
      <c r="AR94" s="37"/>
      <c r="AS94" s="90"/>
      <c r="AT94" s="89"/>
      <c r="AU94" s="55"/>
      <c r="AV94" s="37"/>
      <c r="AW94" s="90"/>
      <c r="AX94" s="89"/>
      <c r="AY94" s="126"/>
      <c r="AZ94" s="54"/>
      <c r="BA94" s="90"/>
    </row>
    <row r="95" spans="2:53" s="7" customFormat="1" ht="15" customHeight="1">
      <c r="B95" s="6" t="s">
        <v>269</v>
      </c>
      <c r="C95" s="4" t="e">
        <f>F95*G95+J95*K95+N95*O95+R95*S95+V95*W95+Z95*AA95+AD95*AE95+AH95*AI95+AL95*AM95+AP95*AQ95+AT95*AU95+AX95*AY95</f>
        <v>#REF!</v>
      </c>
      <c r="D95" s="4" t="e">
        <f t="shared" si="37"/>
        <v>#REF!</v>
      </c>
      <c r="E95" s="8" t="e">
        <f>#REF!</f>
        <v>#REF!</v>
      </c>
      <c r="F95" s="89" t="e">
        <f t="shared" si="41"/>
        <v>#REF!</v>
      </c>
      <c r="G95" s="44" t="e">
        <f>#REF!+считалка!B96</f>
        <v>#REF!</v>
      </c>
      <c r="H95" s="9" t="e">
        <f t="shared" si="38"/>
        <v>#REF!</v>
      </c>
      <c r="I95" s="48" t="e">
        <f t="shared" si="38"/>
        <v>#REF!</v>
      </c>
      <c r="J95" s="89"/>
      <c r="K95" s="44"/>
      <c r="L95" s="9"/>
      <c r="M95" s="48"/>
      <c r="N95" s="89" t="e">
        <f t="shared" si="42"/>
        <v>#REF!</v>
      </c>
      <c r="O95" s="44">
        <f>K95</f>
        <v>0</v>
      </c>
      <c r="P95" s="9" t="e">
        <f>O95*E95</f>
        <v>#REF!</v>
      </c>
      <c r="Q95" s="48" t="e">
        <f t="shared" si="39"/>
        <v>#REF!</v>
      </c>
      <c r="R95" s="89"/>
      <c r="S95" s="44"/>
      <c r="T95" s="9"/>
      <c r="U95" s="90"/>
      <c r="V95" s="89" t="e">
        <f t="shared" si="43"/>
        <v>#REF!</v>
      </c>
      <c r="W95" s="106">
        <f>S95</f>
        <v>0</v>
      </c>
      <c r="X95" s="40" t="e">
        <f>W95*E95</f>
        <v>#REF!</v>
      </c>
      <c r="Y95" s="90" t="e">
        <f t="shared" si="40"/>
        <v>#REF!</v>
      </c>
      <c r="Z95" s="89"/>
      <c r="AA95" s="41"/>
      <c r="AB95" s="40"/>
      <c r="AC95" s="90"/>
      <c r="AD95" s="89"/>
      <c r="AE95" s="41"/>
      <c r="AF95" s="40"/>
      <c r="AG95" s="90"/>
      <c r="AH95" s="89"/>
      <c r="AI95" s="41"/>
      <c r="AJ95" s="60"/>
      <c r="AK95" s="90"/>
      <c r="AL95" s="89"/>
      <c r="AM95" s="126"/>
      <c r="AN95" s="37"/>
      <c r="AO95" s="90"/>
      <c r="AP95" s="89"/>
      <c r="AQ95" s="55"/>
      <c r="AR95" s="37"/>
      <c r="AS95" s="90"/>
      <c r="AT95" s="89"/>
      <c r="AU95" s="55"/>
      <c r="AV95" s="37"/>
      <c r="AW95" s="90"/>
      <c r="AX95" s="89"/>
      <c r="AY95" s="126"/>
      <c r="AZ95" s="54"/>
      <c r="BA95" s="90"/>
    </row>
    <row r="96" spans="2:53" s="7" customFormat="1" ht="15" customHeight="1">
      <c r="B96" s="6" t="e">
        <f>IF(#REF!&lt;50,#REF!*#REF!,#REF!*#REF!)</f>
        <v>#REF!</v>
      </c>
      <c r="C96" s="4" t="e">
        <f>F96*G96+J96*K96+N96*O96+R96*S96+V96*W96+Z96*AA96+AD96*AE96+AH96*AI96+AL96*AM96+AP96*AQ96+AT96*AU96+AX96*AY96</f>
        <v>#REF!</v>
      </c>
      <c r="D96" s="4" t="e">
        <f t="shared" si="37"/>
        <v>#REF!</v>
      </c>
      <c r="E96" s="8"/>
      <c r="F96" s="89" t="e">
        <f t="shared" si="41"/>
        <v>#REF!</v>
      </c>
      <c r="G96" s="44" t="e">
        <f>#REF!</f>
        <v>#REF!</v>
      </c>
      <c r="H96" s="9" t="e">
        <f t="shared" si="38"/>
        <v>#REF!</v>
      </c>
      <c r="I96" s="48" t="e">
        <f t="shared" si="38"/>
        <v>#REF!</v>
      </c>
      <c r="J96" s="89"/>
      <c r="K96" s="44"/>
      <c r="L96" s="9"/>
      <c r="M96" s="48"/>
      <c r="N96" s="89" t="e">
        <f t="shared" si="42"/>
        <v>#REF!</v>
      </c>
      <c r="O96" s="44">
        <f>K96</f>
        <v>0</v>
      </c>
      <c r="P96" s="9">
        <f>O96*E96</f>
        <v>0</v>
      </c>
      <c r="Q96" s="48" t="e">
        <f t="shared" si="39"/>
        <v>#REF!</v>
      </c>
      <c r="R96" s="89"/>
      <c r="S96" s="44"/>
      <c r="T96" s="9"/>
      <c r="U96" s="90"/>
      <c r="V96" s="89" t="e">
        <f t="shared" si="43"/>
        <v>#REF!</v>
      </c>
      <c r="W96" s="106">
        <f>S96</f>
        <v>0</v>
      </c>
      <c r="X96" s="40">
        <f>W96*E96</f>
        <v>0</v>
      </c>
      <c r="Y96" s="90" t="e">
        <f t="shared" si="40"/>
        <v>#REF!</v>
      </c>
      <c r="Z96" s="89"/>
      <c r="AA96" s="41"/>
      <c r="AB96" s="40"/>
      <c r="AC96" s="90"/>
      <c r="AD96" s="89"/>
      <c r="AE96" s="41"/>
      <c r="AF96" s="40"/>
      <c r="AG96" s="90"/>
      <c r="AH96" s="89"/>
      <c r="AI96" s="41"/>
      <c r="AJ96" s="60"/>
      <c r="AK96" s="90"/>
      <c r="AL96" s="89"/>
      <c r="AM96" s="126"/>
      <c r="AN96" s="37"/>
      <c r="AO96" s="90"/>
      <c r="AP96" s="89"/>
      <c r="AQ96" s="55"/>
      <c r="AR96" s="37"/>
      <c r="AS96" s="90"/>
      <c r="AT96" s="89"/>
      <c r="AU96" s="55"/>
      <c r="AV96" s="37"/>
      <c r="AW96" s="90"/>
      <c r="AX96" s="89"/>
      <c r="AY96" s="126"/>
      <c r="AZ96" s="54"/>
      <c r="BA96" s="90"/>
    </row>
    <row r="97" spans="1:53" s="7" customFormat="1" ht="15" customHeight="1">
      <c r="B97" s="6" t="s">
        <v>270</v>
      </c>
      <c r="C97" s="4" t="e">
        <f>F97*G97+J97*K97+N97*O97+R97*S97+V97*W97+Z97*AA97+AD97*AE97+AH97*AI97+AL97*AM97+AP97*AQ97+AT97*AU97+AX97*AY97</f>
        <v>#REF!</v>
      </c>
      <c r="D97" s="4" t="e">
        <f t="shared" si="37"/>
        <v>#REF!</v>
      </c>
      <c r="E97" s="8" t="e">
        <f>#REF!</f>
        <v>#REF!</v>
      </c>
      <c r="F97" s="89" t="e">
        <f t="shared" si="41"/>
        <v>#REF!</v>
      </c>
      <c r="G97" s="44" t="e">
        <f>#REF!</f>
        <v>#REF!</v>
      </c>
      <c r="H97" s="9" t="e">
        <f t="shared" si="38"/>
        <v>#REF!</v>
      </c>
      <c r="I97" s="48" t="e">
        <f t="shared" si="38"/>
        <v>#REF!</v>
      </c>
      <c r="J97" s="89"/>
      <c r="K97" s="44"/>
      <c r="L97" s="9"/>
      <c r="M97" s="48"/>
      <c r="N97" s="89" t="e">
        <f t="shared" si="42"/>
        <v>#REF!</v>
      </c>
      <c r="O97" s="44">
        <f>K97</f>
        <v>0</v>
      </c>
      <c r="P97" s="9" t="e">
        <f>O97*E97</f>
        <v>#REF!</v>
      </c>
      <c r="Q97" s="48" t="e">
        <f t="shared" si="39"/>
        <v>#REF!</v>
      </c>
      <c r="R97" s="89"/>
      <c r="S97" s="44"/>
      <c r="T97" s="9"/>
      <c r="U97" s="90"/>
      <c r="V97" s="89" t="e">
        <f t="shared" si="43"/>
        <v>#REF!</v>
      </c>
      <c r="W97" s="106">
        <f>S97</f>
        <v>0</v>
      </c>
      <c r="X97" s="40" t="e">
        <f>W97*E97</f>
        <v>#REF!</v>
      </c>
      <c r="Y97" s="90" t="e">
        <f t="shared" si="40"/>
        <v>#REF!</v>
      </c>
      <c r="Z97" s="89"/>
      <c r="AA97" s="41"/>
      <c r="AB97" s="40"/>
      <c r="AC97" s="90"/>
      <c r="AD97" s="89"/>
      <c r="AE97" s="41"/>
      <c r="AF97" s="40"/>
      <c r="AG97" s="90"/>
      <c r="AH97" s="89"/>
      <c r="AI97" s="41"/>
      <c r="AJ97" s="60"/>
      <c r="AK97" s="90"/>
      <c r="AL97" s="89"/>
      <c r="AM97" s="126"/>
      <c r="AN97" s="37"/>
      <c r="AO97" s="90"/>
      <c r="AP97" s="89"/>
      <c r="AQ97" s="55"/>
      <c r="AR97" s="37"/>
      <c r="AS97" s="90"/>
      <c r="AT97" s="89"/>
      <c r="AU97" s="55"/>
      <c r="AV97" s="37"/>
      <c r="AW97" s="90"/>
      <c r="AX97" s="89"/>
      <c r="AY97" s="126"/>
      <c r="AZ97" s="54"/>
      <c r="BA97" s="90"/>
    </row>
    <row r="98" spans="1:53" s="7" customFormat="1" ht="15" customHeight="1" thickBot="1">
      <c r="B98" s="6" t="s">
        <v>490</v>
      </c>
      <c r="C98" s="180" t="e">
        <f>#REF!</f>
        <v>#REF!</v>
      </c>
      <c r="D98" s="4" t="e">
        <f t="shared" si="37"/>
        <v>#REF!</v>
      </c>
      <c r="E98" s="8" t="e">
        <f>#REF!</f>
        <v>#REF!</v>
      </c>
      <c r="F98" s="89" t="e">
        <f t="shared" si="41"/>
        <v>#REF!</v>
      </c>
      <c r="G98" s="44" t="e">
        <f>#REF!*считалка!H91</f>
        <v>#REF!</v>
      </c>
      <c r="H98" s="9" t="e">
        <f>IF(G98*E98&gt;#REF!,G98*E98,#REF!*E98)</f>
        <v>#REF!</v>
      </c>
      <c r="I98" s="48" t="e">
        <f>H98*F98</f>
        <v>#REF!</v>
      </c>
      <c r="J98" s="89"/>
      <c r="K98" s="44"/>
      <c r="L98" s="9"/>
      <c r="M98" s="48"/>
      <c r="N98" s="89" t="e">
        <f t="shared" si="42"/>
        <v>#REF!</v>
      </c>
      <c r="O98" s="44" t="e">
        <f>P91*#REF!</f>
        <v>#REF!</v>
      </c>
      <c r="P98" s="9" t="e">
        <f>IF(O98*E98&gt;#REF!,O98*E98,#REF!*E98)</f>
        <v>#REF!</v>
      </c>
      <c r="Q98" s="48" t="e">
        <f t="shared" si="39"/>
        <v>#REF!</v>
      </c>
      <c r="R98" s="89"/>
      <c r="S98" s="44"/>
      <c r="T98" s="9"/>
      <c r="U98" s="90"/>
      <c r="V98" s="89" t="e">
        <f t="shared" si="43"/>
        <v>#REF!</v>
      </c>
      <c r="W98" s="109" t="e">
        <f>X91*#REF!</f>
        <v>#REF!</v>
      </c>
      <c r="X98" s="47" t="e">
        <f>IF(W98*E98&gt;#REF!,W98*E98,#REF!*E98)</f>
        <v>#REF!</v>
      </c>
      <c r="Y98" s="90" t="e">
        <f t="shared" si="40"/>
        <v>#REF!</v>
      </c>
      <c r="Z98" s="89"/>
      <c r="AA98" s="50"/>
      <c r="AB98" s="47"/>
      <c r="AC98" s="90"/>
      <c r="AD98" s="89"/>
      <c r="AE98" s="50"/>
      <c r="AF98" s="47"/>
      <c r="AG98" s="90"/>
      <c r="AH98" s="89"/>
      <c r="AI98" s="50"/>
      <c r="AJ98" s="63"/>
      <c r="AK98" s="90"/>
      <c r="AL98" s="89"/>
      <c r="AM98" s="129"/>
      <c r="AN98" s="56"/>
      <c r="AO98" s="90"/>
      <c r="AP98" s="89"/>
      <c r="AQ98" s="67"/>
      <c r="AR98" s="56"/>
      <c r="AS98" s="90"/>
      <c r="AT98" s="89"/>
      <c r="AU98" s="67"/>
      <c r="AV98" s="56"/>
      <c r="AW98" s="90"/>
      <c r="AX98" s="89"/>
      <c r="AY98" s="141"/>
      <c r="AZ98" s="57"/>
      <c r="BA98" s="90"/>
    </row>
    <row r="99" spans="1:53" s="7" customFormat="1" ht="15" customHeight="1">
      <c r="A99" s="7" t="e">
        <f>IF(#REF!="да ",1,0)</f>
        <v>#REF!</v>
      </c>
      <c r="B99" s="261" t="e">
        <f>B63</f>
        <v>#REF!</v>
      </c>
      <c r="C99" s="261" t="e">
        <f>C63*E1</f>
        <v>#REF!</v>
      </c>
      <c r="D99" s="261" t="e">
        <f>(I63+M63+Q63+U63+Y63+AC63+AG63+AO63+AS63+AW63+BA63+AK63)*E1*A99</f>
        <v>#REF!</v>
      </c>
      <c r="E99" s="261" t="e">
        <f>#REF!</f>
        <v>#REF!</v>
      </c>
      <c r="F99" s="261" t="e">
        <f t="shared" ref="F99:Y99" si="44">F63</f>
        <v>#REF!</v>
      </c>
      <c r="G99" s="261" t="e">
        <f t="shared" si="44"/>
        <v>#REF!</v>
      </c>
      <c r="H99" s="261" t="e">
        <f t="shared" si="44"/>
        <v>#REF!</v>
      </c>
      <c r="I99" s="261" t="e">
        <f t="shared" si="44"/>
        <v>#REF!</v>
      </c>
      <c r="J99" s="261"/>
      <c r="K99" s="261"/>
      <c r="L99" s="261"/>
      <c r="M99" s="261"/>
      <c r="N99" s="261" t="e">
        <f t="shared" si="44"/>
        <v>#REF!</v>
      </c>
      <c r="O99" s="261" t="e">
        <f t="shared" si="44"/>
        <v>#REF!</v>
      </c>
      <c r="P99" s="261" t="e">
        <f t="shared" si="44"/>
        <v>#REF!</v>
      </c>
      <c r="Q99" s="261" t="e">
        <f t="shared" si="44"/>
        <v>#REF!</v>
      </c>
      <c r="R99" s="261"/>
      <c r="S99" s="261"/>
      <c r="T99" s="261"/>
      <c r="U99" s="261"/>
      <c r="V99" s="261" t="e">
        <f t="shared" si="44"/>
        <v>#REF!</v>
      </c>
      <c r="W99" s="261">
        <f t="shared" si="44"/>
        <v>0</v>
      </c>
      <c r="X99" s="261" t="e">
        <f t="shared" si="44"/>
        <v>#REF!</v>
      </c>
      <c r="Y99" s="261" t="e">
        <f t="shared" si="44"/>
        <v>#REF!</v>
      </c>
      <c r="Z99" s="261"/>
      <c r="AA99" s="261"/>
      <c r="AB99" s="261"/>
      <c r="AC99" s="261"/>
      <c r="AD99" s="261"/>
      <c r="AE99" s="261"/>
      <c r="AF99" s="261"/>
      <c r="AG99" s="261"/>
      <c r="AH99" s="261"/>
      <c r="AI99" s="261"/>
      <c r="AJ99" s="261"/>
      <c r="AK99" s="261"/>
      <c r="AL99" s="261"/>
      <c r="AM99" s="261"/>
      <c r="AN99" s="261"/>
      <c r="AO99" s="261"/>
      <c r="AP99" s="261"/>
      <c r="AQ99" s="261"/>
      <c r="AR99" s="261"/>
      <c r="AS99" s="261"/>
      <c r="AT99" s="261"/>
      <c r="AU99" s="261"/>
      <c r="AV99" s="261"/>
      <c r="AW99" s="261"/>
      <c r="AX99" s="261"/>
      <c r="AY99" s="261"/>
      <c r="AZ99" s="261"/>
      <c r="BA99" s="261"/>
    </row>
    <row r="100" spans="1:53" s="7" customFormat="1" ht="15" customHeight="1">
      <c r="A100" s="7" t="e">
        <f>IF(#REF!="да ",1,0)</f>
        <v>#REF!</v>
      </c>
      <c r="B100" s="261" t="e">
        <f>B66</f>
        <v>#REF!</v>
      </c>
      <c r="C100" s="261" t="e">
        <f>C66*E1</f>
        <v>#REF!</v>
      </c>
      <c r="D100" s="261" t="e">
        <f>(I66+M66+Q66+U66+Y66+AC66+AG66+AO66+AS66+AW66+BA66+AK66)*E1*A100</f>
        <v>#REF!</v>
      </c>
      <c r="E100" s="261" t="e">
        <f>#REF!</f>
        <v>#REF!</v>
      </c>
      <c r="F100" s="261" t="e">
        <f t="shared" ref="F100:Y101" si="45">F66</f>
        <v>#REF!</v>
      </c>
      <c r="G100" s="261" t="e">
        <f t="shared" si="45"/>
        <v>#REF!</v>
      </c>
      <c r="H100" s="261" t="e">
        <f t="shared" si="45"/>
        <v>#REF!</v>
      </c>
      <c r="I100" s="261" t="e">
        <f t="shared" si="45"/>
        <v>#REF!</v>
      </c>
      <c r="J100" s="261"/>
      <c r="K100" s="261"/>
      <c r="L100" s="261"/>
      <c r="M100" s="261"/>
      <c r="N100" s="261" t="e">
        <f t="shared" si="45"/>
        <v>#REF!</v>
      </c>
      <c r="O100" s="261">
        <f t="shared" si="45"/>
        <v>0</v>
      </c>
      <c r="P100" s="261" t="e">
        <f t="shared" si="45"/>
        <v>#REF!</v>
      </c>
      <c r="Q100" s="261" t="e">
        <f t="shared" si="45"/>
        <v>#REF!</v>
      </c>
      <c r="R100" s="261"/>
      <c r="S100" s="261"/>
      <c r="T100" s="261"/>
      <c r="U100" s="261"/>
      <c r="V100" s="261" t="e">
        <f t="shared" si="45"/>
        <v>#REF!</v>
      </c>
      <c r="W100" s="261">
        <f t="shared" si="45"/>
        <v>0</v>
      </c>
      <c r="X100" s="261" t="e">
        <f t="shared" si="45"/>
        <v>#REF!</v>
      </c>
      <c r="Y100" s="261" t="e">
        <f t="shared" si="45"/>
        <v>#REF!</v>
      </c>
      <c r="Z100" s="261"/>
      <c r="AA100" s="261"/>
      <c r="AB100" s="261"/>
      <c r="AC100" s="261"/>
      <c r="AD100" s="261"/>
      <c r="AE100" s="261"/>
      <c r="AF100" s="261"/>
      <c r="AG100" s="261"/>
      <c r="AH100" s="261"/>
      <c r="AI100" s="261"/>
      <c r="AJ100" s="261"/>
      <c r="AK100" s="261"/>
      <c r="AL100" s="261"/>
      <c r="AM100" s="261"/>
      <c r="AN100" s="261"/>
      <c r="AO100" s="261"/>
      <c r="AP100" s="261"/>
      <c r="AQ100" s="261"/>
      <c r="AR100" s="261"/>
      <c r="AS100" s="261"/>
      <c r="AT100" s="261"/>
      <c r="AU100" s="261"/>
      <c r="AV100" s="261"/>
      <c r="AW100" s="261"/>
      <c r="AX100" s="261"/>
      <c r="AY100" s="261"/>
      <c r="AZ100" s="261"/>
      <c r="BA100" s="261"/>
    </row>
    <row r="101" spans="1:53" s="7" customFormat="1" ht="15" customHeight="1">
      <c r="A101" s="7" t="e">
        <f>IF(#REF!="да ",1,0)</f>
        <v>#REF!</v>
      </c>
      <c r="B101" s="261" t="e">
        <f>B67</f>
        <v>#REF!</v>
      </c>
      <c r="C101" s="261" t="e">
        <f>C67*E1</f>
        <v>#REF!</v>
      </c>
      <c r="D101" s="261" t="e">
        <f>(I67+M67+Q67+U67+Y67+AC67+AG67+AO67+AS67+AW67+BA67+AK67)*E1*A101</f>
        <v>#REF!</v>
      </c>
      <c r="E101" s="261" t="e">
        <f>#REF!</f>
        <v>#REF!</v>
      </c>
      <c r="F101" s="261" t="e">
        <f t="shared" si="45"/>
        <v>#REF!</v>
      </c>
      <c r="G101" s="261" t="e">
        <f t="shared" si="45"/>
        <v>#REF!</v>
      </c>
      <c r="H101" s="261" t="e">
        <f t="shared" si="45"/>
        <v>#REF!</v>
      </c>
      <c r="I101" s="261" t="e">
        <f t="shared" si="45"/>
        <v>#REF!</v>
      </c>
      <c r="J101" s="261"/>
      <c r="K101" s="261"/>
      <c r="L101" s="261"/>
      <c r="M101" s="261"/>
      <c r="N101" s="261" t="e">
        <f t="shared" si="45"/>
        <v>#REF!</v>
      </c>
      <c r="O101" s="261">
        <f t="shared" si="45"/>
        <v>0</v>
      </c>
      <c r="P101" s="261" t="e">
        <f t="shared" si="45"/>
        <v>#REF!</v>
      </c>
      <c r="Q101" s="261" t="e">
        <f t="shared" si="45"/>
        <v>#REF!</v>
      </c>
      <c r="R101" s="261"/>
      <c r="S101" s="261"/>
      <c r="T101" s="261"/>
      <c r="U101" s="261"/>
      <c r="V101" s="261" t="e">
        <f t="shared" si="45"/>
        <v>#REF!</v>
      </c>
      <c r="W101" s="261">
        <f t="shared" si="45"/>
        <v>0</v>
      </c>
      <c r="X101" s="261" t="e">
        <f t="shared" si="45"/>
        <v>#REF!</v>
      </c>
      <c r="Y101" s="261" t="e">
        <f t="shared" si="45"/>
        <v>#REF!</v>
      </c>
      <c r="Z101" s="261"/>
      <c r="AA101" s="261"/>
      <c r="AB101" s="261"/>
      <c r="AC101" s="261"/>
      <c r="AD101" s="261"/>
      <c r="AE101" s="261"/>
      <c r="AF101" s="261"/>
      <c r="AG101" s="261"/>
      <c r="AH101" s="261"/>
      <c r="AI101" s="261"/>
      <c r="AJ101" s="261"/>
      <c r="AK101" s="261"/>
      <c r="AL101" s="261"/>
      <c r="AM101" s="261"/>
      <c r="AN101" s="261"/>
      <c r="AO101" s="261"/>
      <c r="AP101" s="261"/>
      <c r="AQ101" s="261"/>
      <c r="AR101" s="261"/>
      <c r="AS101" s="261"/>
      <c r="AT101" s="261"/>
      <c r="AU101" s="261"/>
      <c r="AV101" s="261"/>
      <c r="AW101" s="261"/>
      <c r="AX101" s="261"/>
      <c r="AY101" s="261"/>
      <c r="AZ101" s="261"/>
      <c r="BA101" s="261"/>
    </row>
    <row r="102" spans="1:53">
      <c r="C102" s="4" t="e">
        <f>F102*G102+J102*K102+N102*O102+R102*S102+V102*W102+Z102*AA102+AD102*AE102+AH102*AI102+AL102*AM102+AP102*AQ102+AT102*AU102+AX102*AY102</f>
        <v>#REF!</v>
      </c>
      <c r="D102" s="4" t="e">
        <f>I102+M102+Q102+U102+Y102+AC102+AG102+AO102+AS102+AW102+BA102+AK102</f>
        <v>#REF!</v>
      </c>
      <c r="F102" s="89" t="e">
        <f>F98</f>
        <v>#REF!</v>
      </c>
      <c r="G102" s="20"/>
      <c r="H102" s="31" t="e">
        <f>SUM(H91:H98)</f>
        <v>#REF!</v>
      </c>
      <c r="I102" s="48" t="e">
        <f>H102*F102</f>
        <v>#REF!</v>
      </c>
      <c r="J102" s="89"/>
      <c r="K102" s="68"/>
      <c r="L102" s="9"/>
      <c r="M102" s="48"/>
      <c r="N102" s="89" t="e">
        <f>N98</f>
        <v>#REF!</v>
      </c>
      <c r="O102" s="68"/>
      <c r="P102" s="9" t="e">
        <f>SUM(P91:P98)</f>
        <v>#REF!</v>
      </c>
      <c r="Q102" s="48" t="e">
        <f t="shared" si="39"/>
        <v>#REF!</v>
      </c>
      <c r="R102" s="89"/>
      <c r="S102" s="68"/>
      <c r="T102" s="9"/>
      <c r="U102" s="90"/>
      <c r="V102" s="89" t="e">
        <f>V98</f>
        <v>#REF!</v>
      </c>
      <c r="W102" s="20"/>
      <c r="X102" s="31" t="e">
        <f>SUM(X91:X98)</f>
        <v>#REF!</v>
      </c>
      <c r="Y102" s="90" t="e">
        <f t="shared" si="40"/>
        <v>#REF!</v>
      </c>
      <c r="Z102" s="89"/>
      <c r="AA102" s="20"/>
      <c r="AB102" s="31"/>
      <c r="AC102" s="90"/>
      <c r="AD102" s="89"/>
      <c r="AE102" s="20"/>
      <c r="AF102" s="31"/>
      <c r="AG102" s="90"/>
      <c r="AH102" s="89"/>
      <c r="AI102" s="20"/>
      <c r="AJ102" s="31"/>
      <c r="AK102" s="90"/>
      <c r="AL102" s="89"/>
      <c r="AM102" s="20"/>
      <c r="AN102" s="31"/>
      <c r="AO102" s="90"/>
      <c r="AP102" s="89"/>
      <c r="AQ102" s="20"/>
      <c r="AR102" s="31"/>
      <c r="AS102" s="90"/>
      <c r="AT102" s="89"/>
      <c r="AU102" s="20"/>
      <c r="AV102" s="31"/>
      <c r="AW102" s="90"/>
      <c r="AX102" s="89"/>
      <c r="AY102" s="20"/>
      <c r="AZ102" s="31"/>
      <c r="BA102" s="90"/>
    </row>
    <row r="103" spans="1:53">
      <c r="C103" s="4" t="e">
        <f>F103*G103+J103*K103+N103*O103+R103*S103+V103*W103+Z103*AA103+AD103*AE103+AH103*AI103+AL103*AM103+AP103*AQ103+AT103*AU103+AX103*AY103</f>
        <v>#REF!</v>
      </c>
      <c r="D103" s="4" t="e">
        <f>I103+M103+Q103+U103+Y103+AC103+AG103+AO103+AS103+AW103+BA103+AK103</f>
        <v>#REF!</v>
      </c>
      <c r="F103" s="89" t="e">
        <f t="shared" si="41"/>
        <v>#REF!</v>
      </c>
      <c r="G103" s="20"/>
      <c r="H103" s="20"/>
      <c r="I103" s="48" t="e">
        <f>H103*F103</f>
        <v>#REF!</v>
      </c>
      <c r="J103" s="89"/>
      <c r="K103" s="68"/>
      <c r="L103" s="68"/>
      <c r="M103" s="48"/>
      <c r="N103" s="89" t="e">
        <f t="shared" si="42"/>
        <v>#REF!</v>
      </c>
      <c r="O103" s="68"/>
      <c r="P103" s="68"/>
      <c r="Q103" s="48" t="e">
        <f t="shared" si="39"/>
        <v>#REF!</v>
      </c>
      <c r="R103" s="89"/>
      <c r="S103" s="68"/>
      <c r="T103" s="68"/>
      <c r="U103" s="90"/>
      <c r="V103" s="89" t="e">
        <f t="shared" si="43"/>
        <v>#REF!</v>
      </c>
      <c r="W103" s="20"/>
      <c r="X103" s="20"/>
      <c r="Y103" s="90" t="e">
        <f t="shared" si="40"/>
        <v>#REF!</v>
      </c>
      <c r="Z103" s="89"/>
      <c r="AA103" s="20"/>
      <c r="AB103" s="20"/>
      <c r="AC103" s="90"/>
      <c r="AD103" s="89"/>
      <c r="AE103" s="20"/>
      <c r="AF103" s="20"/>
      <c r="AG103" s="90"/>
      <c r="AH103" s="89"/>
      <c r="AI103" s="20"/>
      <c r="AJ103" s="20"/>
      <c r="AK103" s="90"/>
      <c r="AL103" s="89"/>
      <c r="AM103" s="20"/>
      <c r="AN103" s="20"/>
      <c r="AO103" s="90"/>
      <c r="AP103" s="89"/>
      <c r="AQ103" s="20"/>
      <c r="AR103" s="20"/>
      <c r="AS103" s="90"/>
      <c r="AT103" s="89"/>
      <c r="AU103" s="20"/>
      <c r="AV103" s="20"/>
      <c r="AW103" s="90"/>
      <c r="AX103" s="89"/>
      <c r="AY103" s="20"/>
      <c r="AZ103" s="20"/>
      <c r="BA103" s="90"/>
    </row>
    <row r="104" spans="1:53" s="7" customFormat="1" ht="15" customHeight="1" thickBot="1">
      <c r="B104" s="6" t="s">
        <v>203</v>
      </c>
      <c r="C104" s="4" t="e">
        <f>F104*G104+J104*K104+N104*O104+R104*S104+V104*W104+Z104*AA104+AD104*AE104+AH104*AI104+AL104*AM104+AP104*AQ104+AT104*AU104+AX104*AY104</f>
        <v>#REF!</v>
      </c>
      <c r="D104" s="4" t="e">
        <f>I104+M104+Q104+U104+Y104+AC104+AG104+AO104+AS104+AW104+BA104+AK104</f>
        <v>#REF!</v>
      </c>
      <c r="E104" s="75" t="e">
        <f>#REF!*#REF!</f>
        <v>#REF!</v>
      </c>
      <c r="F104" s="89" t="e">
        <f t="shared" si="41"/>
        <v>#REF!</v>
      </c>
      <c r="G104" s="10" t="e">
        <f>IF(AND(E93=1,H102&gt;#REF!),-1,0)</f>
        <v>#REF!</v>
      </c>
      <c r="H104" s="9" t="e">
        <f>E104*G104</f>
        <v>#REF!</v>
      </c>
      <c r="I104" s="48" t="e">
        <f>H104*F104</f>
        <v>#REF!</v>
      </c>
      <c r="J104" s="89"/>
      <c r="K104" s="44"/>
      <c r="L104" s="9"/>
      <c r="M104" s="48"/>
      <c r="N104" s="89" t="e">
        <f t="shared" si="42"/>
        <v>#REF!</v>
      </c>
      <c r="O104" s="44" t="e">
        <f>IF(P102&gt;#REF!,-1,0)</f>
        <v>#REF!</v>
      </c>
      <c r="P104" s="9" t="e">
        <f>E104*O104</f>
        <v>#REF!</v>
      </c>
      <c r="Q104" s="48" t="e">
        <f t="shared" si="39"/>
        <v>#REF!</v>
      </c>
      <c r="R104" s="89"/>
      <c r="S104" s="44"/>
      <c r="T104" s="9"/>
      <c r="U104" s="90"/>
      <c r="V104" s="89" t="e">
        <f t="shared" si="43"/>
        <v>#REF!</v>
      </c>
      <c r="W104" s="86" t="e">
        <f>IF(X102&gt;#REF!,-1,0)</f>
        <v>#REF!</v>
      </c>
      <c r="X104" s="9" t="e">
        <f>E104*W104</f>
        <v>#REF!</v>
      </c>
      <c r="Y104" s="90" t="e">
        <f t="shared" si="40"/>
        <v>#REF!</v>
      </c>
      <c r="Z104" s="89"/>
      <c r="AA104" s="10"/>
      <c r="AB104" s="9"/>
      <c r="AC104" s="90"/>
      <c r="AD104" s="89"/>
      <c r="AE104" s="10"/>
      <c r="AF104" s="9"/>
      <c r="AG104" s="90"/>
      <c r="AH104" s="89"/>
      <c r="AI104" s="10"/>
      <c r="AJ104" s="9"/>
      <c r="AK104" s="90"/>
      <c r="AL104" s="89"/>
      <c r="AM104" s="86"/>
      <c r="AN104" s="9"/>
      <c r="AO104" s="90"/>
      <c r="AP104" s="117"/>
      <c r="AQ104" s="10"/>
      <c r="AR104" s="9"/>
      <c r="AS104" s="90"/>
      <c r="AT104" s="117"/>
      <c r="AU104" s="10"/>
      <c r="AV104" s="9"/>
      <c r="AW104" s="90"/>
      <c r="AX104" s="89"/>
      <c r="AY104" s="86"/>
      <c r="AZ104" s="9"/>
      <c r="BA104" s="90"/>
    </row>
    <row r="105" spans="1:53" s="7" customFormat="1" ht="36" customHeight="1">
      <c r="B105" s="34" t="s">
        <v>0</v>
      </c>
      <c r="C105" s="4"/>
      <c r="D105" s="4"/>
      <c r="E105" s="266" t="e">
        <f>IF(AND(#REF!&gt;0,(OR(#REF!=#REF!,#REF!=" "))),1,0)</f>
        <v>#REF!</v>
      </c>
      <c r="F105" s="89"/>
      <c r="G105" s="86"/>
      <c r="H105" s="9"/>
      <c r="I105" s="48"/>
      <c r="J105" s="89"/>
      <c r="K105" s="44"/>
      <c r="L105" s="9"/>
      <c r="M105" s="48"/>
      <c r="N105" s="89"/>
      <c r="O105" s="44"/>
      <c r="P105" s="9"/>
      <c r="Q105" s="48"/>
      <c r="R105" s="89"/>
      <c r="S105" s="44"/>
      <c r="T105" s="9"/>
      <c r="U105" s="90"/>
      <c r="V105" s="89"/>
      <c r="W105" s="86"/>
      <c r="X105" s="9"/>
      <c r="Y105" s="90"/>
      <c r="Z105" s="89"/>
      <c r="AA105" s="86"/>
      <c r="AB105" s="9"/>
      <c r="AC105" s="90"/>
      <c r="AD105" s="89"/>
      <c r="AE105" s="86"/>
      <c r="AF105" s="9"/>
      <c r="AG105" s="90"/>
      <c r="AH105" s="89"/>
      <c r="AI105" s="86"/>
      <c r="AJ105" s="267"/>
      <c r="AK105" s="90"/>
      <c r="AL105" s="89"/>
      <c r="AM105" s="86"/>
      <c r="AN105" s="9"/>
      <c r="AO105" s="90"/>
      <c r="AP105" s="268"/>
      <c r="AQ105" s="86"/>
      <c r="AR105" s="9"/>
      <c r="AS105" s="90"/>
      <c r="AT105" s="268"/>
      <c r="AU105" s="86"/>
      <c r="AV105" s="9"/>
      <c r="AW105" s="90"/>
      <c r="AX105" s="89"/>
      <c r="AY105" s="86"/>
      <c r="AZ105" s="267"/>
      <c r="BA105" s="90"/>
    </row>
    <row r="106" spans="1:53" s="7" customFormat="1" ht="32.450000000000003" customHeight="1">
      <c r="B106" s="34" t="str">
        <f>B105</f>
        <v xml:space="preserve">жесткая упаковка для вырезов </v>
      </c>
      <c r="C106" s="4"/>
      <c r="D106" s="4"/>
      <c r="E106" s="266" t="e">
        <f>IF(AND(#REF!&gt;0,(OR(#REF!=#REF!,#REF!=" "))),1,0)</f>
        <v>#REF!</v>
      </c>
      <c r="F106" s="89"/>
      <c r="G106" s="86"/>
      <c r="H106" s="9"/>
      <c r="I106" s="48"/>
      <c r="J106" s="89"/>
      <c r="K106" s="44"/>
      <c r="L106" s="9"/>
      <c r="M106" s="48"/>
      <c r="N106" s="89"/>
      <c r="O106" s="44"/>
      <c r="P106" s="9"/>
      <c r="Q106" s="48"/>
      <c r="R106" s="89"/>
      <c r="S106" s="44"/>
      <c r="T106" s="9"/>
      <c r="U106" s="90"/>
      <c r="V106" s="89"/>
      <c r="W106" s="86"/>
      <c r="X106" s="9"/>
      <c r="Y106" s="90"/>
      <c r="Z106" s="89"/>
      <c r="AA106" s="86"/>
      <c r="AB106" s="9"/>
      <c r="AC106" s="90"/>
      <c r="AD106" s="89"/>
      <c r="AE106" s="86"/>
      <c r="AF106" s="9"/>
      <c r="AG106" s="90"/>
      <c r="AH106" s="89"/>
      <c r="AI106" s="86"/>
      <c r="AJ106" s="267"/>
      <c r="AK106" s="90"/>
      <c r="AL106" s="89"/>
      <c r="AM106" s="86"/>
      <c r="AN106" s="9"/>
      <c r="AO106" s="90"/>
      <c r="AP106" s="268"/>
      <c r="AQ106" s="86"/>
      <c r="AR106" s="9"/>
      <c r="AS106" s="90"/>
      <c r="AT106" s="268"/>
      <c r="AU106" s="86"/>
      <c r="AV106" s="9"/>
      <c r="AW106" s="90"/>
      <c r="AX106" s="89"/>
      <c r="AY106" s="86"/>
      <c r="AZ106" s="267"/>
      <c r="BA106" s="90"/>
    </row>
    <row r="107" spans="1:53" s="7" customFormat="1" ht="31.9" customHeight="1">
      <c r="B107" s="34" t="s">
        <v>1</v>
      </c>
      <c r="C107" s="4"/>
      <c r="D107" s="4"/>
      <c r="E107" s="266" t="e">
        <f>IF(#REF!&gt;0,1,0)</f>
        <v>#REF!</v>
      </c>
      <c r="F107" s="89"/>
      <c r="G107" s="86"/>
      <c r="H107" s="9"/>
      <c r="I107" s="48"/>
      <c r="J107" s="89"/>
      <c r="K107" s="44"/>
      <c r="L107" s="9"/>
      <c r="M107" s="48"/>
      <c r="N107" s="89"/>
      <c r="O107" s="44"/>
      <c r="P107" s="9"/>
      <c r="Q107" s="48"/>
      <c r="R107" s="89"/>
      <c r="S107" s="44"/>
      <c r="T107" s="9"/>
      <c r="U107" s="90"/>
      <c r="V107" s="89"/>
      <c r="W107" s="86"/>
      <c r="X107" s="9"/>
      <c r="Y107" s="90"/>
      <c r="Z107" s="89"/>
      <c r="AA107" s="86"/>
      <c r="AB107" s="9"/>
      <c r="AC107" s="90"/>
      <c r="AD107" s="89"/>
      <c r="AE107" s="86"/>
      <c r="AF107" s="9"/>
      <c r="AG107" s="90"/>
      <c r="AH107" s="89"/>
      <c r="AI107" s="86"/>
      <c r="AJ107" s="267"/>
      <c r="AK107" s="90"/>
      <c r="AL107" s="89"/>
      <c r="AM107" s="86"/>
      <c r="AN107" s="9"/>
      <c r="AO107" s="90"/>
      <c r="AP107" s="268"/>
      <c r="AQ107" s="86"/>
      <c r="AR107" s="9"/>
      <c r="AS107" s="90"/>
      <c r="AT107" s="268"/>
      <c r="AU107" s="86"/>
      <c r="AV107" s="9"/>
      <c r="AW107" s="90"/>
      <c r="AX107" s="89"/>
      <c r="AY107" s="86"/>
      <c r="AZ107" s="267"/>
      <c r="BA107" s="90"/>
    </row>
    <row r="108" spans="1:53" s="7" customFormat="1" ht="17.45" customHeight="1">
      <c r="B108" s="34" t="s">
        <v>229</v>
      </c>
      <c r="C108" s="4" t="e">
        <f>F108*G108+J108*K108+N108*O108+R108*S108+V108*W108+Z108*AA108+AD108*AE108+AH108*AI108+AL108*AM108+AP108*AQ108+AT108*AU108+AX108*AY108</f>
        <v>#REF!</v>
      </c>
      <c r="D108" s="4" t="e">
        <f>I108+M108+Q108+U108+Y108+AC108+AG108+AO108+AS108+AW108+BA108+AK108</f>
        <v>#REF!</v>
      </c>
      <c r="E108" s="22" t="e">
        <f>IF((E105+E107+E106)&gt;0,1,0)</f>
        <v>#REF!</v>
      </c>
      <c r="F108" s="89" t="e">
        <f>F91</f>
        <v>#REF!</v>
      </c>
      <c r="G108" s="78" t="e">
        <f>#REF!</f>
        <v>#REF!</v>
      </c>
      <c r="H108" s="9" t="e">
        <f>G108*E108</f>
        <v>#REF!</v>
      </c>
      <c r="I108" s="48" t="e">
        <f>H108*F108</f>
        <v>#REF!</v>
      </c>
      <c r="J108" s="89"/>
      <c r="K108" s="9"/>
      <c r="L108" s="9"/>
      <c r="M108" s="48"/>
      <c r="N108" s="89" t="e">
        <f>N91</f>
        <v>#REF!</v>
      </c>
      <c r="O108" s="9" t="e">
        <f>G108</f>
        <v>#REF!</v>
      </c>
      <c r="P108" s="9" t="e">
        <f>O108*E108</f>
        <v>#REF!</v>
      </c>
      <c r="Q108" s="48" t="e">
        <f t="shared" si="39"/>
        <v>#REF!</v>
      </c>
      <c r="R108" s="89"/>
      <c r="S108" s="9"/>
      <c r="T108" s="9"/>
      <c r="U108" s="90"/>
      <c r="V108" s="89" t="e">
        <f>V91</f>
        <v>#REF!</v>
      </c>
      <c r="W108" s="105">
        <f>S108</f>
        <v>0</v>
      </c>
      <c r="X108" s="40" t="e">
        <f>W108*E108</f>
        <v>#REF!</v>
      </c>
      <c r="Y108" s="90" t="e">
        <f t="shared" si="40"/>
        <v>#REF!</v>
      </c>
      <c r="Z108" s="89"/>
      <c r="AA108" s="40"/>
      <c r="AB108" s="40"/>
      <c r="AC108" s="90"/>
      <c r="AD108" s="89"/>
      <c r="AE108" s="40"/>
      <c r="AF108" s="40"/>
      <c r="AG108" s="90"/>
      <c r="AH108" s="89"/>
      <c r="AI108" s="40"/>
      <c r="AJ108" s="60"/>
      <c r="AK108" s="90"/>
      <c r="AL108" s="89"/>
      <c r="AM108" s="125"/>
      <c r="AN108" s="37"/>
      <c r="AO108" s="90"/>
      <c r="AP108" s="89"/>
      <c r="AQ108" s="37"/>
      <c r="AR108" s="37"/>
      <c r="AS108" s="90"/>
      <c r="AT108" s="89"/>
      <c r="AU108" s="37"/>
      <c r="AV108" s="37"/>
      <c r="AW108" s="90"/>
      <c r="AX108" s="89"/>
      <c r="AY108" s="125"/>
      <c r="AZ108" s="54"/>
      <c r="BA108" s="90"/>
    </row>
    <row r="109" spans="1:53" s="158" customFormat="1" ht="16.5" thickBot="1">
      <c r="B109" s="36" t="s">
        <v>204</v>
      </c>
      <c r="C109" s="4" t="e">
        <f>F109*G109+J109*K109+N109*O109+R109*S109+V109*W109+Z109*AA109+AD109*AE109+AH109*AI109+AL109*AM109+AP109*AQ109+AT109*AU109+AX109*AY109</f>
        <v>#REF!</v>
      </c>
      <c r="D109" s="4" t="e">
        <f>I109+M109+Q109+U109+Y109+AC109+AG109+AO109+AS109+AW109+BA109+AK109+D99+D100+D101</f>
        <v>#REF!</v>
      </c>
      <c r="F109" s="89" t="e">
        <f>F104</f>
        <v>#REF!</v>
      </c>
      <c r="G109" s="159"/>
      <c r="H109" s="159" t="e">
        <f>H102+H104+H108</f>
        <v>#REF!</v>
      </c>
      <c r="I109" s="48" t="e">
        <f>H109*F109</f>
        <v>#REF!</v>
      </c>
      <c r="J109" s="89"/>
      <c r="K109" s="160"/>
      <c r="L109" s="159"/>
      <c r="M109" s="48"/>
      <c r="N109" s="89" t="e">
        <f>N104</f>
        <v>#REF!</v>
      </c>
      <c r="O109" s="160"/>
      <c r="P109" s="159" t="e">
        <f>P102+P104+P108</f>
        <v>#REF!</v>
      </c>
      <c r="Q109" s="48" t="e">
        <f t="shared" si="39"/>
        <v>#REF!</v>
      </c>
      <c r="R109" s="117"/>
      <c r="S109" s="160"/>
      <c r="T109" s="159"/>
      <c r="U109" s="118"/>
      <c r="V109" s="117" t="e">
        <f>V104</f>
        <v>#REF!</v>
      </c>
      <c r="W109" s="159"/>
      <c r="X109" s="159" t="e">
        <f>X102+X104+X108</f>
        <v>#REF!</v>
      </c>
      <c r="Y109" s="118" t="e">
        <f t="shared" si="40"/>
        <v>#REF!</v>
      </c>
      <c r="Z109" s="117"/>
      <c r="AA109" s="159"/>
      <c r="AB109" s="159"/>
      <c r="AC109" s="118"/>
      <c r="AD109" s="117"/>
      <c r="AE109" s="159"/>
      <c r="AF109" s="159"/>
      <c r="AG109" s="118"/>
      <c r="AH109" s="117"/>
      <c r="AI109" s="159"/>
      <c r="AJ109" s="159"/>
      <c r="AK109" s="118"/>
      <c r="AL109" s="117"/>
      <c r="AM109" s="159"/>
      <c r="AN109" s="159"/>
      <c r="AO109" s="118"/>
      <c r="AP109" s="117"/>
      <c r="AQ109" s="159"/>
      <c r="AR109" s="159"/>
      <c r="AS109" s="118"/>
      <c r="AT109" s="117"/>
      <c r="AU109" s="159"/>
      <c r="AV109" s="159"/>
      <c r="AW109" s="118"/>
      <c r="AX109" s="117"/>
      <c r="AY109" s="159"/>
      <c r="AZ109" s="159"/>
      <c r="BA109" s="118"/>
    </row>
    <row r="113" spans="5:6" ht="26.25">
      <c r="E113" s="77"/>
      <c r="F113" s="77"/>
    </row>
    <row r="114" spans="5:6" ht="26.25">
      <c r="E114" s="77"/>
      <c r="F114" s="77"/>
    </row>
  </sheetData>
  <sheetProtection sheet="1" objects="1" scenarios="1"/>
  <mergeCells count="15">
    <mergeCell ref="G3:T3"/>
    <mergeCell ref="W3:AJ3"/>
    <mergeCell ref="AM3:AZ3"/>
    <mergeCell ref="G4:H4"/>
    <mergeCell ref="K4:L4"/>
    <mergeCell ref="AY4:AZ4"/>
    <mergeCell ref="AI4:AJ4"/>
    <mergeCell ref="AM4:AN4"/>
    <mergeCell ref="AQ4:AR4"/>
    <mergeCell ref="AU4:AV4"/>
    <mergeCell ref="O4:P4"/>
    <mergeCell ref="S4:T4"/>
    <mergeCell ref="W4:X4"/>
    <mergeCell ref="AA4:AB4"/>
    <mergeCell ref="AE4:AF4"/>
  </mergeCells>
  <phoneticPr fontId="8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E114"/>
  <sheetViews>
    <sheetView topLeftCell="A76" zoomScale="80" zoomScaleNormal="80" workbookViewId="0">
      <selection activeCell="H91" sqref="H91"/>
    </sheetView>
  </sheetViews>
  <sheetFormatPr defaultRowHeight="15"/>
  <cols>
    <col min="1" max="1" width="4" customWidth="1"/>
    <col min="2" max="2" width="26.28515625" customWidth="1"/>
    <col min="3" max="3" width="14.7109375" customWidth="1"/>
    <col min="4" max="4" width="13.85546875" customWidth="1"/>
    <col min="7" max="7" width="10.7109375" customWidth="1"/>
    <col min="8" max="10" width="9.28515625" customWidth="1"/>
    <col min="11" max="11" width="7.42578125" customWidth="1"/>
    <col min="12" max="14" width="7.28515625" customWidth="1"/>
    <col min="15" max="15" width="8.28515625" customWidth="1"/>
    <col min="16" max="18" width="7.7109375" customWidth="1"/>
    <col min="19" max="19" width="8.5703125" customWidth="1"/>
    <col min="20" max="22" width="7.7109375" customWidth="1"/>
    <col min="24" max="26" width="7.85546875" customWidth="1"/>
    <col min="27" max="27" width="9.5703125" customWidth="1"/>
    <col min="28" max="30" width="7" customWidth="1"/>
    <col min="31" max="31" width="9.28515625" customWidth="1"/>
    <col min="32" max="34" width="7.42578125" customWidth="1"/>
    <col min="35" max="35" width="9.5703125" customWidth="1"/>
    <col min="36" max="38" width="8.85546875" customWidth="1"/>
    <col min="40" max="42" width="7.42578125" customWidth="1"/>
    <col min="43" max="43" width="7.28515625" customWidth="1"/>
    <col min="44" max="46" width="9.5703125" customWidth="1"/>
    <col min="48" max="50" width="8.5703125" customWidth="1"/>
    <col min="52" max="52" width="12" bestFit="1" customWidth="1"/>
  </cols>
  <sheetData>
    <row r="1" spans="2:57">
      <c r="B1" t="s">
        <v>129</v>
      </c>
      <c r="E1" s="7" t="e">
        <f>#REF!</f>
        <v>#REF!</v>
      </c>
      <c r="F1" s="7"/>
    </row>
    <row r="2" spans="2:57" ht="15.75" thickBot="1"/>
    <row r="3" spans="2:57" ht="15.75" thickBot="1">
      <c r="G3" s="528" t="s">
        <v>113</v>
      </c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30"/>
      <c r="U3" s="110"/>
      <c r="V3" s="110"/>
      <c r="W3" s="531" t="s">
        <v>114</v>
      </c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3"/>
      <c r="AK3" s="130"/>
      <c r="AL3" s="130"/>
      <c r="AM3" s="534" t="s">
        <v>115</v>
      </c>
      <c r="AN3" s="534"/>
      <c r="AO3" s="534"/>
      <c r="AP3" s="534"/>
      <c r="AQ3" s="534"/>
      <c r="AR3" s="534"/>
      <c r="AS3" s="534"/>
      <c r="AT3" s="534"/>
      <c r="AU3" s="534"/>
      <c r="AV3" s="534"/>
      <c r="AW3" s="534"/>
      <c r="AX3" s="534"/>
      <c r="AY3" s="534"/>
      <c r="AZ3" s="535"/>
      <c r="BB3" s="548" t="s">
        <v>79</v>
      </c>
      <c r="BC3" s="548"/>
      <c r="BD3" s="548"/>
      <c r="BE3" s="548"/>
    </row>
    <row r="4" spans="2:57" ht="15" customHeight="1">
      <c r="F4" s="85"/>
      <c r="G4" s="536" t="s">
        <v>112</v>
      </c>
      <c r="H4" s="537"/>
      <c r="I4" s="91"/>
      <c r="J4" s="95"/>
      <c r="K4" s="537" t="s">
        <v>120</v>
      </c>
      <c r="L4" s="537"/>
      <c r="M4" s="91"/>
      <c r="N4" s="95"/>
      <c r="O4" s="537" t="s">
        <v>121</v>
      </c>
      <c r="P4" s="537"/>
      <c r="Q4" s="91"/>
      <c r="R4" s="95"/>
      <c r="S4" s="537" t="s">
        <v>122</v>
      </c>
      <c r="T4" s="537"/>
      <c r="U4" s="87"/>
      <c r="V4" s="111"/>
      <c r="W4" s="546" t="s">
        <v>112</v>
      </c>
      <c r="X4" s="547"/>
      <c r="Y4" s="119"/>
      <c r="Z4" s="121"/>
      <c r="AA4" s="547" t="s">
        <v>120</v>
      </c>
      <c r="AB4" s="547"/>
      <c r="AC4" s="119"/>
      <c r="AD4" s="121"/>
      <c r="AE4" s="547" t="s">
        <v>121</v>
      </c>
      <c r="AF4" s="547"/>
      <c r="AG4" s="119"/>
      <c r="AH4" s="131"/>
      <c r="AI4" s="542" t="s">
        <v>122</v>
      </c>
      <c r="AJ4" s="543"/>
      <c r="AK4" s="132"/>
      <c r="AL4" s="131"/>
      <c r="AM4" s="544" t="s">
        <v>112</v>
      </c>
      <c r="AN4" s="545"/>
      <c r="AO4" s="135"/>
      <c r="AP4" s="138"/>
      <c r="AQ4" s="545" t="s">
        <v>120</v>
      </c>
      <c r="AR4" s="545"/>
      <c r="AS4" s="135"/>
      <c r="AT4" s="138"/>
      <c r="AU4" s="545" t="s">
        <v>121</v>
      </c>
      <c r="AV4" s="545"/>
      <c r="AW4" s="135"/>
      <c r="AX4" s="142"/>
      <c r="AY4" s="540" t="s">
        <v>122</v>
      </c>
      <c r="AZ4" s="541"/>
      <c r="BA4" s="143"/>
      <c r="BB4" s="344"/>
      <c r="BC4" s="549" t="s">
        <v>120</v>
      </c>
      <c r="BD4" s="549"/>
      <c r="BE4" s="345"/>
    </row>
    <row r="5" spans="2:57" s="5" customFormat="1" ht="51">
      <c r="F5" s="88"/>
      <c r="G5" s="11" t="s">
        <v>116</v>
      </c>
      <c r="H5" s="12" t="s">
        <v>119</v>
      </c>
      <c r="I5" s="92" t="s">
        <v>487</v>
      </c>
      <c r="J5" s="96"/>
      <c r="K5" s="94" t="s">
        <v>116</v>
      </c>
      <c r="L5" s="94" t="s">
        <v>119</v>
      </c>
      <c r="M5" s="99"/>
      <c r="N5" s="96"/>
      <c r="O5" s="94" t="s">
        <v>116</v>
      </c>
      <c r="P5" s="94" t="s">
        <v>119</v>
      </c>
      <c r="Q5" s="99"/>
      <c r="R5" s="96"/>
      <c r="S5" s="94" t="s">
        <v>116</v>
      </c>
      <c r="T5" s="94" t="s">
        <v>119</v>
      </c>
      <c r="U5" s="97"/>
      <c r="V5" s="112"/>
      <c r="W5" s="100" t="s">
        <v>116</v>
      </c>
      <c r="X5" s="15" t="s">
        <v>119</v>
      </c>
      <c r="Y5" s="16"/>
      <c r="Z5" s="14"/>
      <c r="AA5" s="15" t="s">
        <v>116</v>
      </c>
      <c r="AB5" s="15" t="s">
        <v>119</v>
      </c>
      <c r="AC5" s="16"/>
      <c r="AD5" s="14"/>
      <c r="AE5" s="15" t="s">
        <v>116</v>
      </c>
      <c r="AF5" s="15" t="s">
        <v>119</v>
      </c>
      <c r="AG5" s="16"/>
      <c r="AH5" s="14"/>
      <c r="AI5" s="15" t="s">
        <v>116</v>
      </c>
      <c r="AJ5" s="16" t="s">
        <v>119</v>
      </c>
      <c r="AK5" s="133"/>
      <c r="AL5" s="136"/>
      <c r="AM5" s="17" t="s">
        <v>116</v>
      </c>
      <c r="AN5" s="18" t="s">
        <v>119</v>
      </c>
      <c r="AO5" s="19"/>
      <c r="AP5" s="139"/>
      <c r="AQ5" s="18" t="s">
        <v>116</v>
      </c>
      <c r="AR5" s="18" t="s">
        <v>119</v>
      </c>
      <c r="AS5" s="19"/>
      <c r="AT5" s="139"/>
      <c r="AU5" s="18" t="s">
        <v>116</v>
      </c>
      <c r="AV5" s="18" t="s">
        <v>119</v>
      </c>
      <c r="AW5" s="19"/>
      <c r="AX5" s="144"/>
      <c r="AY5" s="17" t="s">
        <v>116</v>
      </c>
      <c r="AZ5" s="19" t="s">
        <v>119</v>
      </c>
      <c r="BA5" s="145"/>
      <c r="BB5" s="346"/>
      <c r="BC5" s="347" t="s">
        <v>116</v>
      </c>
      <c r="BD5" s="347" t="s">
        <v>119</v>
      </c>
      <c r="BE5" s="348"/>
    </row>
    <row r="6" spans="2:57" s="5" customFormat="1" ht="15.75" thickBot="1">
      <c r="C6" s="5" t="s">
        <v>225</v>
      </c>
      <c r="D6" s="5" t="s">
        <v>226</v>
      </c>
      <c r="F6" s="88"/>
      <c r="G6" s="23"/>
      <c r="H6" s="24"/>
      <c r="I6" s="93"/>
      <c r="J6" s="96"/>
      <c r="K6" s="94"/>
      <c r="L6" s="94"/>
      <c r="M6" s="99"/>
      <c r="N6" s="96"/>
      <c r="O6" s="94"/>
      <c r="P6" s="94"/>
      <c r="Q6" s="99"/>
      <c r="R6" s="11"/>
      <c r="S6" s="12"/>
      <c r="T6" s="12"/>
      <c r="U6" s="13"/>
      <c r="V6" s="113"/>
      <c r="W6" s="101"/>
      <c r="X6" s="26"/>
      <c r="Y6" s="27"/>
      <c r="Z6" s="25"/>
      <c r="AA6" s="26"/>
      <c r="AB6" s="26"/>
      <c r="AC6" s="27"/>
      <c r="AD6" s="25"/>
      <c r="AE6" s="26"/>
      <c r="AF6" s="26"/>
      <c r="AG6" s="27"/>
      <c r="AH6" s="25"/>
      <c r="AI6" s="26"/>
      <c r="AJ6" s="27"/>
      <c r="AK6" s="134"/>
      <c r="AL6" s="137"/>
      <c r="AM6" s="28"/>
      <c r="AN6" s="29"/>
      <c r="AO6" s="30"/>
      <c r="AP6" s="140"/>
      <c r="AQ6" s="29"/>
      <c r="AR6" s="29"/>
      <c r="AS6" s="30"/>
      <c r="AT6" s="140"/>
      <c r="AU6" s="29"/>
      <c r="AV6" s="29"/>
      <c r="AW6" s="30"/>
      <c r="AX6" s="146"/>
      <c r="AY6" s="28"/>
      <c r="AZ6" s="30"/>
      <c r="BA6" s="145"/>
      <c r="BB6" s="349"/>
      <c r="BC6" s="350"/>
      <c r="BD6" s="350"/>
      <c r="BE6" s="351"/>
    </row>
    <row r="7" spans="2:57" s="1" customFormat="1" ht="15.75" thickBot="1">
      <c r="B7" s="3" t="s">
        <v>231</v>
      </c>
      <c r="C7" s="4" t="e">
        <f t="shared" ref="C7:C16" si="0">F7*G7+J7*K7+N7*O7+R7*S7+V7*W7+Z7*AA7+AD7*AE7+AH7*AI7+AL7*AM7+AP7*AQ7+AT7*AU7+AX7*AY7</f>
        <v>#REF!</v>
      </c>
      <c r="D7" s="4" t="e">
        <f>I7+M7+Q7+U7+Y7+AC7+AG7+AO7+AS7+AW7+BA7+AK7+BE7</f>
        <v>#REF!</v>
      </c>
      <c r="E7" s="4" t="e">
        <f>#REF!/1000*#REF!</f>
        <v>#REF!</v>
      </c>
      <c r="F7" s="89" t="e">
        <f>#REF!</f>
        <v>#REF!</v>
      </c>
      <c r="G7" s="43" t="e">
        <f>IF(#REF!&lt;=600,#REF!,#REF!)</f>
        <v>#REF!</v>
      </c>
      <c r="H7" s="43" t="e">
        <f t="shared" ref="H7:H18" si="1">G7*E7</f>
        <v>#REF!</v>
      </c>
      <c r="I7" s="48" t="e">
        <f t="shared" ref="I7:I18" si="2">H7*F7</f>
        <v>#REF!</v>
      </c>
      <c r="J7" s="98" t="e">
        <f>#REF!</f>
        <v>#REF!</v>
      </c>
      <c r="K7" s="43" t="e">
        <f>IF(#REF!&lt;=600,#REF!,#REF!)</f>
        <v>#REF!</v>
      </c>
      <c r="L7" s="43" t="e">
        <f t="shared" ref="L7:L25" si="3">K7*E7</f>
        <v>#REF!</v>
      </c>
      <c r="M7" s="48" t="e">
        <f t="shared" ref="M7:M16" si="4">L7*J7</f>
        <v>#REF!</v>
      </c>
      <c r="N7" s="98" t="e">
        <f>#REF!</f>
        <v>#REF!</v>
      </c>
      <c r="O7" s="43" t="e">
        <f>IF(#REF!&lt;=600,#REF!,#REF!)</f>
        <v>#REF!</v>
      </c>
      <c r="P7" s="43" t="e">
        <f t="shared" ref="P7:P25" si="5">O7*E7</f>
        <v>#REF!</v>
      </c>
      <c r="Q7" s="48" t="e">
        <f t="shared" ref="Q7:Q16" si="6">P7*N7</f>
        <v>#REF!</v>
      </c>
      <c r="R7" s="114" t="e">
        <f>#REF!</f>
        <v>#REF!</v>
      </c>
      <c r="S7" s="115" t="e">
        <f>IF(#REF!&lt;=600,#REF!,#REF!)</f>
        <v>#REF!</v>
      </c>
      <c r="T7" s="115" t="e">
        <f t="shared" ref="T7:T25" si="7">S7*E7</f>
        <v>#REF!</v>
      </c>
      <c r="U7" s="116" t="e">
        <f t="shared" ref="U7:U16" si="8">T7*R7</f>
        <v>#REF!</v>
      </c>
      <c r="V7" s="120" t="e">
        <f>#REF!</f>
        <v>#REF!</v>
      </c>
      <c r="W7" s="102" t="e">
        <f>IF(#REF!&lt;=600,#REF!,#REF!)</f>
        <v>#REF!</v>
      </c>
      <c r="X7" s="46" t="e">
        <f t="shared" ref="X7:X25" si="9">W7*E7</f>
        <v>#REF!</v>
      </c>
      <c r="Y7" s="116" t="e">
        <f t="shared" ref="Y7:Y16" si="10">X7*V7</f>
        <v>#REF!</v>
      </c>
      <c r="Z7" s="49" t="e">
        <f>#REF!</f>
        <v>#REF!</v>
      </c>
      <c r="AA7" s="46" t="e">
        <f>IF(#REF!&lt;=600,#REF!,#REF!)</f>
        <v>#REF!</v>
      </c>
      <c r="AB7" s="46" t="e">
        <f t="shared" ref="AB7:AB25" si="11">AA7*E7</f>
        <v>#REF!</v>
      </c>
      <c r="AC7" s="116" t="e">
        <f t="shared" ref="AC7:AC16" si="12">AB7*Z7</f>
        <v>#REF!</v>
      </c>
      <c r="AD7" s="49" t="e">
        <f>#REF!</f>
        <v>#REF!</v>
      </c>
      <c r="AE7" s="46" t="e">
        <f>IF(#REF!&lt;=600,#REF!,#REF!)</f>
        <v>#REF!</v>
      </c>
      <c r="AF7" s="46" t="e">
        <f t="shared" ref="AF7:AF25" si="13">AE7*E7</f>
        <v>#REF!</v>
      </c>
      <c r="AG7" s="116" t="e">
        <f t="shared" ref="AG7:AG16" si="14">AF7*AD7</f>
        <v>#REF!</v>
      </c>
      <c r="AH7" s="49" t="e">
        <f>#REF!</f>
        <v>#REF!</v>
      </c>
      <c r="AI7" s="46" t="e">
        <f>IF(#REF!&lt;=600,#REF!,#REF!)</f>
        <v>#REF!</v>
      </c>
      <c r="AJ7" s="58" t="e">
        <f t="shared" ref="AJ7:AJ25" si="15">AI7*E7</f>
        <v>#REF!</v>
      </c>
      <c r="AK7" s="116" t="e">
        <f t="shared" ref="AK7:AK16" si="16">AJ7*AH7</f>
        <v>#REF!</v>
      </c>
      <c r="AL7" s="120" t="e">
        <f>#REF!</f>
        <v>#REF!</v>
      </c>
      <c r="AM7" s="122" t="e">
        <f>IF(#REF!&lt;=600,#REF!,#REF!)</f>
        <v>#REF!</v>
      </c>
      <c r="AN7" s="51" t="e">
        <f t="shared" ref="AN7:AN25" si="17">AM7*E7</f>
        <v>#REF!</v>
      </c>
      <c r="AO7" s="116" t="e">
        <f t="shared" ref="AO7:AO16" si="18">AN7*AL7</f>
        <v>#REF!</v>
      </c>
      <c r="AP7" s="89" t="e">
        <f>#REF!</f>
        <v>#REF!</v>
      </c>
      <c r="AQ7" s="51" t="e">
        <f>IF(#REF!&lt;=600,#REF!,#REF!)</f>
        <v>#REF!</v>
      </c>
      <c r="AR7" s="51" t="e">
        <f t="shared" ref="AR7:AR25" si="19">AQ7*E7</f>
        <v>#REF!</v>
      </c>
      <c r="AS7" s="116" t="e">
        <f t="shared" ref="AS7:AS16" si="20">AR7*AP7</f>
        <v>#REF!</v>
      </c>
      <c r="AT7" s="89" t="e">
        <f>#REF!</f>
        <v>#REF!</v>
      </c>
      <c r="AU7" s="51" t="e">
        <f>IF(#REF!&lt;=600,#REF!,#REF!)</f>
        <v>#REF!</v>
      </c>
      <c r="AV7" s="51" t="e">
        <f t="shared" ref="AV7:AV25" si="21">AU7*E7</f>
        <v>#REF!</v>
      </c>
      <c r="AW7" s="116" t="e">
        <f t="shared" ref="AW7:AW16" si="22">AV7*AT7</f>
        <v>#REF!</v>
      </c>
      <c r="AX7" s="147" t="e">
        <f>#REF!</f>
        <v>#REF!</v>
      </c>
      <c r="AY7" s="122" t="e">
        <f>IF(#REF!&lt;=600,#REF!,#REF!)</f>
        <v>#REF!</v>
      </c>
      <c r="AZ7" s="52" t="e">
        <f t="shared" ref="AZ7:AZ25" si="23">AY7*E7</f>
        <v>#REF!</v>
      </c>
      <c r="BA7" s="116" t="e">
        <f t="shared" ref="BA7:BA16" si="24">AZ7*AX7</f>
        <v>#REF!</v>
      </c>
      <c r="BB7" s="352" t="e">
        <f>#REF!</f>
        <v>#REF!</v>
      </c>
      <c r="BC7" s="46" t="e">
        <f>IF(#REF!&lt;=600,#REF!,#REF!)</f>
        <v>#REF!</v>
      </c>
      <c r="BD7" s="46" t="e">
        <f>BC7*E7</f>
        <v>#REF!</v>
      </c>
      <c r="BE7" s="353" t="e">
        <f t="shared" ref="BE7:BE31" si="25">BD7*BB7</f>
        <v>#REF!</v>
      </c>
    </row>
    <row r="8" spans="2:57" s="1" customFormat="1" ht="15.75" thickBot="1">
      <c r="B8" s="3" t="s">
        <v>232</v>
      </c>
      <c r="C8" s="4" t="e">
        <f t="shared" si="0"/>
        <v>#REF!</v>
      </c>
      <c r="D8" s="4" t="e">
        <f t="shared" ref="D8:D71" si="26">I8+M8+Q8+U8+Y8+AC8+AG8+AO8+AS8+AW8+BA8+AK8+BE8</f>
        <v>#REF!</v>
      </c>
      <c r="E8" s="4" t="e">
        <f>#REF!/1000*#REF!</f>
        <v>#REF!</v>
      </c>
      <c r="F8" s="89" t="e">
        <f>F7</f>
        <v>#REF!</v>
      </c>
      <c r="G8" s="43" t="e">
        <f>IF(#REF!&lt;=600,#REF!,#REF!)</f>
        <v>#REF!</v>
      </c>
      <c r="H8" s="43" t="e">
        <f t="shared" si="1"/>
        <v>#REF!</v>
      </c>
      <c r="I8" s="48" t="e">
        <f t="shared" si="2"/>
        <v>#REF!</v>
      </c>
      <c r="J8" s="89" t="e">
        <f>J7</f>
        <v>#REF!</v>
      </c>
      <c r="K8" s="43" t="e">
        <f>IF(#REF!&lt;=600,#REF!,#REF!)</f>
        <v>#REF!</v>
      </c>
      <c r="L8" s="43" t="e">
        <f t="shared" si="3"/>
        <v>#REF!</v>
      </c>
      <c r="M8" s="48" t="e">
        <f t="shared" si="4"/>
        <v>#REF!</v>
      </c>
      <c r="N8" s="89" t="e">
        <f>N7</f>
        <v>#REF!</v>
      </c>
      <c r="O8" s="43" t="e">
        <f>IF(#REF!&lt;=600,#REF!,#REF!)</f>
        <v>#REF!</v>
      </c>
      <c r="P8" s="43" t="e">
        <f t="shared" si="5"/>
        <v>#REF!</v>
      </c>
      <c r="Q8" s="48" t="e">
        <f t="shared" si="6"/>
        <v>#REF!</v>
      </c>
      <c r="R8" s="89" t="e">
        <f>R7</f>
        <v>#REF!</v>
      </c>
      <c r="S8" s="43" t="e">
        <f>IF(#REF!&lt;=600,#REF!,#REF!)</f>
        <v>#REF!</v>
      </c>
      <c r="T8" s="43" t="e">
        <f t="shared" si="7"/>
        <v>#REF!</v>
      </c>
      <c r="U8" s="90" t="e">
        <f t="shared" si="8"/>
        <v>#REF!</v>
      </c>
      <c r="V8" s="89" t="e">
        <f>V7</f>
        <v>#REF!</v>
      </c>
      <c r="W8" s="103" t="e">
        <f>IF(#REF!&lt;=600,#REF!,#REF!)</f>
        <v>#REF!</v>
      </c>
      <c r="X8" s="39" t="e">
        <f t="shared" si="9"/>
        <v>#REF!</v>
      </c>
      <c r="Y8" s="90" t="e">
        <f t="shared" si="10"/>
        <v>#REF!</v>
      </c>
      <c r="Z8" s="89" t="e">
        <f>Z7</f>
        <v>#REF!</v>
      </c>
      <c r="AA8" s="39" t="e">
        <f>IF(#REF!&lt;=600,#REF!,#REF!)</f>
        <v>#REF!</v>
      </c>
      <c r="AB8" s="39" t="e">
        <f t="shared" si="11"/>
        <v>#REF!</v>
      </c>
      <c r="AC8" s="90" t="e">
        <f t="shared" si="12"/>
        <v>#REF!</v>
      </c>
      <c r="AD8" s="89" t="e">
        <f>AD7</f>
        <v>#REF!</v>
      </c>
      <c r="AE8" s="39" t="e">
        <f>IF(#REF!&lt;=600,#REF!,#REF!)</f>
        <v>#REF!</v>
      </c>
      <c r="AF8" s="39" t="e">
        <f t="shared" si="13"/>
        <v>#REF!</v>
      </c>
      <c r="AG8" s="90" t="e">
        <f t="shared" si="14"/>
        <v>#REF!</v>
      </c>
      <c r="AH8" s="89" t="e">
        <f>AH7</f>
        <v>#REF!</v>
      </c>
      <c r="AI8" s="39" t="e">
        <f>IF(#REF!&lt;=600,#REF!,#REF!)</f>
        <v>#REF!</v>
      </c>
      <c r="AJ8" s="59" t="e">
        <f t="shared" si="15"/>
        <v>#REF!</v>
      </c>
      <c r="AK8" s="90" t="e">
        <f t="shared" si="16"/>
        <v>#REF!</v>
      </c>
      <c r="AL8" s="89" t="e">
        <f>AL7</f>
        <v>#REF!</v>
      </c>
      <c r="AM8" s="123" t="e">
        <f>IF(#REF!&lt;=600,#REF!,#REF!)</f>
        <v>#REF!</v>
      </c>
      <c r="AN8" s="38" t="e">
        <f t="shared" si="17"/>
        <v>#REF!</v>
      </c>
      <c r="AO8" s="90" t="e">
        <f t="shared" si="18"/>
        <v>#REF!</v>
      </c>
      <c r="AP8" s="89" t="e">
        <f>AP7</f>
        <v>#REF!</v>
      </c>
      <c r="AQ8" s="38" t="e">
        <f>IF(#REF!&lt;=600,#REF!,#REF!)</f>
        <v>#REF!</v>
      </c>
      <c r="AR8" s="38" t="e">
        <f t="shared" si="19"/>
        <v>#REF!</v>
      </c>
      <c r="AS8" s="90" t="e">
        <f t="shared" si="20"/>
        <v>#REF!</v>
      </c>
      <c r="AT8" s="89" t="e">
        <f>AT7</f>
        <v>#REF!</v>
      </c>
      <c r="AU8" s="38" t="e">
        <f>IF(#REF!&lt;=600,#REF!,#REF!)</f>
        <v>#REF!</v>
      </c>
      <c r="AV8" s="38" t="e">
        <f t="shared" si="21"/>
        <v>#REF!</v>
      </c>
      <c r="AW8" s="90" t="e">
        <f t="shared" si="22"/>
        <v>#REF!</v>
      </c>
      <c r="AX8" s="89" t="e">
        <f>AX7</f>
        <v>#REF!</v>
      </c>
      <c r="AY8" s="123" t="e">
        <f>IF(#REF!&lt;=600,#REF!,#REF!)</f>
        <v>#REF!</v>
      </c>
      <c r="AZ8" s="53" t="e">
        <f t="shared" si="23"/>
        <v>#REF!</v>
      </c>
      <c r="BA8" s="90" t="e">
        <f t="shared" si="24"/>
        <v>#REF!</v>
      </c>
      <c r="BB8" s="352" t="e">
        <f>BB7</f>
        <v>#REF!</v>
      </c>
      <c r="BC8" s="39" t="e">
        <f>IF(#REF!&lt;=600,#REF!,#REF!)</f>
        <v>#REF!</v>
      </c>
      <c r="BD8" s="46" t="e">
        <f t="shared" ref="BD8:BD25" si="27">BC8*E8</f>
        <v>#REF!</v>
      </c>
      <c r="BE8" s="354" t="e">
        <f t="shared" si="25"/>
        <v>#REF!</v>
      </c>
    </row>
    <row r="9" spans="2:57" s="1" customFormat="1" ht="15.75" thickBot="1">
      <c r="B9" s="3" t="s">
        <v>233</v>
      </c>
      <c r="C9" s="4" t="e">
        <f t="shared" si="0"/>
        <v>#REF!</v>
      </c>
      <c r="D9" s="4" t="e">
        <f t="shared" si="26"/>
        <v>#REF!</v>
      </c>
      <c r="E9" s="4" t="e">
        <f>#REF!/1000*#REF!</f>
        <v>#REF!</v>
      </c>
      <c r="F9" s="89" t="e">
        <f>F8</f>
        <v>#REF!</v>
      </c>
      <c r="G9" s="43" t="e">
        <f>IF(#REF!&lt;=600,#REF!,#REF!)</f>
        <v>#REF!</v>
      </c>
      <c r="H9" s="43" t="e">
        <f t="shared" si="1"/>
        <v>#REF!</v>
      </c>
      <c r="I9" s="48" t="e">
        <f t="shared" si="2"/>
        <v>#REF!</v>
      </c>
      <c r="J9" s="89" t="e">
        <f>J8</f>
        <v>#REF!</v>
      </c>
      <c r="K9" s="43" t="e">
        <f>IF(#REF!&lt;=600,#REF!,#REF!)</f>
        <v>#REF!</v>
      </c>
      <c r="L9" s="43" t="e">
        <f t="shared" si="3"/>
        <v>#REF!</v>
      </c>
      <c r="M9" s="48" t="e">
        <f t="shared" si="4"/>
        <v>#REF!</v>
      </c>
      <c r="N9" s="89" t="e">
        <f>N8</f>
        <v>#REF!</v>
      </c>
      <c r="O9" s="43" t="e">
        <f>IF(#REF!&lt;=600,#REF!,#REF!)</f>
        <v>#REF!</v>
      </c>
      <c r="P9" s="43" t="e">
        <f t="shared" si="5"/>
        <v>#REF!</v>
      </c>
      <c r="Q9" s="48" t="e">
        <f t="shared" si="6"/>
        <v>#REF!</v>
      </c>
      <c r="R9" s="89" t="e">
        <f>R8</f>
        <v>#REF!</v>
      </c>
      <c r="S9" s="43" t="e">
        <f>IF(#REF!&lt;=600,#REF!,#REF!)</f>
        <v>#REF!</v>
      </c>
      <c r="T9" s="43" t="e">
        <f t="shared" si="7"/>
        <v>#REF!</v>
      </c>
      <c r="U9" s="90" t="e">
        <f t="shared" si="8"/>
        <v>#REF!</v>
      </c>
      <c r="V9" s="89" t="e">
        <f>V8</f>
        <v>#REF!</v>
      </c>
      <c r="W9" s="103" t="e">
        <f>IF(#REF!&lt;=600,#REF!,#REF!)</f>
        <v>#REF!</v>
      </c>
      <c r="X9" s="39" t="e">
        <f t="shared" si="9"/>
        <v>#REF!</v>
      </c>
      <c r="Y9" s="90" t="e">
        <f t="shared" si="10"/>
        <v>#REF!</v>
      </c>
      <c r="Z9" s="89" t="e">
        <f>Z8</f>
        <v>#REF!</v>
      </c>
      <c r="AA9" s="39" t="e">
        <f>IF(#REF!&lt;=600,#REF!,#REF!)</f>
        <v>#REF!</v>
      </c>
      <c r="AB9" s="39" t="e">
        <f t="shared" si="11"/>
        <v>#REF!</v>
      </c>
      <c r="AC9" s="90" t="e">
        <f t="shared" si="12"/>
        <v>#REF!</v>
      </c>
      <c r="AD9" s="89" t="e">
        <f>AD8</f>
        <v>#REF!</v>
      </c>
      <c r="AE9" s="39" t="e">
        <f>IF(#REF!&lt;=600,#REF!,#REF!)</f>
        <v>#REF!</v>
      </c>
      <c r="AF9" s="39" t="e">
        <f t="shared" si="13"/>
        <v>#REF!</v>
      </c>
      <c r="AG9" s="90" t="e">
        <f t="shared" si="14"/>
        <v>#REF!</v>
      </c>
      <c r="AH9" s="89" t="e">
        <f>AH8</f>
        <v>#REF!</v>
      </c>
      <c r="AI9" s="39" t="e">
        <f>IF(#REF!&lt;=600,#REF!,#REF!)</f>
        <v>#REF!</v>
      </c>
      <c r="AJ9" s="59" t="e">
        <f t="shared" si="15"/>
        <v>#REF!</v>
      </c>
      <c r="AK9" s="90" t="e">
        <f t="shared" si="16"/>
        <v>#REF!</v>
      </c>
      <c r="AL9" s="89" t="e">
        <f>AL8</f>
        <v>#REF!</v>
      </c>
      <c r="AM9" s="123" t="e">
        <f>IF(#REF!&lt;=600,#REF!,#REF!)</f>
        <v>#REF!</v>
      </c>
      <c r="AN9" s="38" t="e">
        <f t="shared" si="17"/>
        <v>#REF!</v>
      </c>
      <c r="AO9" s="90" t="e">
        <f t="shared" si="18"/>
        <v>#REF!</v>
      </c>
      <c r="AP9" s="89" t="e">
        <f>AP8</f>
        <v>#REF!</v>
      </c>
      <c r="AQ9" s="38" t="e">
        <f>IF(#REF!&lt;=600,#REF!,#REF!)</f>
        <v>#REF!</v>
      </c>
      <c r="AR9" s="38" t="e">
        <f t="shared" si="19"/>
        <v>#REF!</v>
      </c>
      <c r="AS9" s="90" t="e">
        <f t="shared" si="20"/>
        <v>#REF!</v>
      </c>
      <c r="AT9" s="89" t="e">
        <f>AT8</f>
        <v>#REF!</v>
      </c>
      <c r="AU9" s="38" t="e">
        <f>IF(#REF!&lt;=600,#REF!,#REF!)</f>
        <v>#REF!</v>
      </c>
      <c r="AV9" s="38" t="e">
        <f t="shared" si="21"/>
        <v>#REF!</v>
      </c>
      <c r="AW9" s="90" t="e">
        <f t="shared" si="22"/>
        <v>#REF!</v>
      </c>
      <c r="AX9" s="89" t="e">
        <f>AX8</f>
        <v>#REF!</v>
      </c>
      <c r="AY9" s="123" t="e">
        <f>IF(#REF!&lt;=600,#REF!,#REF!)</f>
        <v>#REF!</v>
      </c>
      <c r="AZ9" s="53" t="e">
        <f t="shared" si="23"/>
        <v>#REF!</v>
      </c>
      <c r="BA9" s="90" t="e">
        <f t="shared" si="24"/>
        <v>#REF!</v>
      </c>
      <c r="BB9" s="352" t="e">
        <f>BB8</f>
        <v>#REF!</v>
      </c>
      <c r="BC9" s="39" t="e">
        <f>IF(#REF!&lt;=600,#REF!,#REF!)</f>
        <v>#REF!</v>
      </c>
      <c r="BD9" s="46" t="e">
        <f t="shared" si="27"/>
        <v>#REF!</v>
      </c>
      <c r="BE9" s="354" t="e">
        <f t="shared" si="25"/>
        <v>#REF!</v>
      </c>
    </row>
    <row r="10" spans="2:57" s="1" customFormat="1" ht="15.75" thickBot="1">
      <c r="B10" s="3" t="s">
        <v>234</v>
      </c>
      <c r="C10" s="4" t="e">
        <f t="shared" si="0"/>
        <v>#REF!</v>
      </c>
      <c r="D10" s="4" t="e">
        <f t="shared" si="26"/>
        <v>#REF!</v>
      </c>
      <c r="E10" s="4" t="e">
        <f>#REF!/1000*#REF!</f>
        <v>#REF!</v>
      </c>
      <c r="F10" s="89" t="e">
        <f>F9</f>
        <v>#REF!</v>
      </c>
      <c r="G10" s="43" t="e">
        <f>IF(#REF!&lt;=600,#REF!,#REF!)</f>
        <v>#REF!</v>
      </c>
      <c r="H10" s="43" t="e">
        <f t="shared" si="1"/>
        <v>#REF!</v>
      </c>
      <c r="I10" s="48" t="e">
        <f t="shared" si="2"/>
        <v>#REF!</v>
      </c>
      <c r="J10" s="89" t="e">
        <f>J9</f>
        <v>#REF!</v>
      </c>
      <c r="K10" s="43" t="e">
        <f>IF(#REF!&lt;=600,#REF!,#REF!)</f>
        <v>#REF!</v>
      </c>
      <c r="L10" s="43" t="e">
        <f t="shared" si="3"/>
        <v>#REF!</v>
      </c>
      <c r="M10" s="48" t="e">
        <f t="shared" si="4"/>
        <v>#REF!</v>
      </c>
      <c r="N10" s="89" t="e">
        <f>N9</f>
        <v>#REF!</v>
      </c>
      <c r="O10" s="43" t="e">
        <f>IF(#REF!&lt;=600,#REF!,#REF!)</f>
        <v>#REF!</v>
      </c>
      <c r="P10" s="43" t="e">
        <f t="shared" si="5"/>
        <v>#REF!</v>
      </c>
      <c r="Q10" s="48" t="e">
        <f t="shared" si="6"/>
        <v>#REF!</v>
      </c>
      <c r="R10" s="89" t="e">
        <f>R9</f>
        <v>#REF!</v>
      </c>
      <c r="S10" s="43" t="e">
        <f>IF(#REF!&lt;=600,#REF!,#REF!)</f>
        <v>#REF!</v>
      </c>
      <c r="T10" s="43" t="e">
        <f t="shared" si="7"/>
        <v>#REF!</v>
      </c>
      <c r="U10" s="90" t="e">
        <f t="shared" si="8"/>
        <v>#REF!</v>
      </c>
      <c r="V10" s="89" t="e">
        <f>V9</f>
        <v>#REF!</v>
      </c>
      <c r="W10" s="103" t="e">
        <f>IF(#REF!&lt;=600,#REF!,#REF!)</f>
        <v>#REF!</v>
      </c>
      <c r="X10" s="39" t="e">
        <f t="shared" si="9"/>
        <v>#REF!</v>
      </c>
      <c r="Y10" s="90" t="e">
        <f t="shared" si="10"/>
        <v>#REF!</v>
      </c>
      <c r="Z10" s="89" t="e">
        <f>Z9</f>
        <v>#REF!</v>
      </c>
      <c r="AA10" s="39" t="e">
        <f>IF(#REF!&lt;=600,#REF!,#REF!)</f>
        <v>#REF!</v>
      </c>
      <c r="AB10" s="39" t="e">
        <f t="shared" si="11"/>
        <v>#REF!</v>
      </c>
      <c r="AC10" s="90" t="e">
        <f t="shared" si="12"/>
        <v>#REF!</v>
      </c>
      <c r="AD10" s="89" t="e">
        <f>AD9</f>
        <v>#REF!</v>
      </c>
      <c r="AE10" s="39" t="e">
        <f>IF(#REF!&lt;=600,#REF!,#REF!)</f>
        <v>#REF!</v>
      </c>
      <c r="AF10" s="39" t="e">
        <f t="shared" si="13"/>
        <v>#REF!</v>
      </c>
      <c r="AG10" s="90" t="e">
        <f t="shared" si="14"/>
        <v>#REF!</v>
      </c>
      <c r="AH10" s="89" t="e">
        <f>AH9</f>
        <v>#REF!</v>
      </c>
      <c r="AI10" s="39" t="e">
        <f>IF(#REF!&lt;=600,#REF!,#REF!)</f>
        <v>#REF!</v>
      </c>
      <c r="AJ10" s="59" t="e">
        <f t="shared" si="15"/>
        <v>#REF!</v>
      </c>
      <c r="AK10" s="90" t="e">
        <f t="shared" si="16"/>
        <v>#REF!</v>
      </c>
      <c r="AL10" s="89" t="e">
        <f>AL9</f>
        <v>#REF!</v>
      </c>
      <c r="AM10" s="123" t="e">
        <f>IF(#REF!&lt;=600,#REF!,#REF!)</f>
        <v>#REF!</v>
      </c>
      <c r="AN10" s="38" t="e">
        <f t="shared" si="17"/>
        <v>#REF!</v>
      </c>
      <c r="AO10" s="90" t="e">
        <f t="shared" si="18"/>
        <v>#REF!</v>
      </c>
      <c r="AP10" s="89" t="e">
        <f>AP9</f>
        <v>#REF!</v>
      </c>
      <c r="AQ10" s="38" t="e">
        <f>IF(#REF!&lt;=600,#REF!,#REF!)</f>
        <v>#REF!</v>
      </c>
      <c r="AR10" s="38" t="e">
        <f t="shared" si="19"/>
        <v>#REF!</v>
      </c>
      <c r="AS10" s="90" t="e">
        <f t="shared" si="20"/>
        <v>#REF!</v>
      </c>
      <c r="AT10" s="89" t="e">
        <f>AT9</f>
        <v>#REF!</v>
      </c>
      <c r="AU10" s="38" t="e">
        <f>IF(#REF!&lt;=600,#REF!,#REF!)</f>
        <v>#REF!</v>
      </c>
      <c r="AV10" s="38" t="e">
        <f t="shared" si="21"/>
        <v>#REF!</v>
      </c>
      <c r="AW10" s="90" t="e">
        <f t="shared" si="22"/>
        <v>#REF!</v>
      </c>
      <c r="AX10" s="89" t="e">
        <f>AX9</f>
        <v>#REF!</v>
      </c>
      <c r="AY10" s="123" t="e">
        <f>IF(#REF!&lt;=600,#REF!,#REF!)</f>
        <v>#REF!</v>
      </c>
      <c r="AZ10" s="53" t="e">
        <f t="shared" si="23"/>
        <v>#REF!</v>
      </c>
      <c r="BA10" s="90" t="e">
        <f t="shared" si="24"/>
        <v>#REF!</v>
      </c>
      <c r="BB10" s="352" t="e">
        <f>BB9</f>
        <v>#REF!</v>
      </c>
      <c r="BC10" s="39" t="e">
        <f>IF(#REF!&lt;=600,#REF!,#REF!)</f>
        <v>#REF!</v>
      </c>
      <c r="BD10" s="46" t="e">
        <f t="shared" si="27"/>
        <v>#REF!</v>
      </c>
      <c r="BE10" s="354" t="e">
        <f t="shared" si="25"/>
        <v>#REF!</v>
      </c>
    </row>
    <row r="11" spans="2:57" s="1" customFormat="1" ht="15.75" thickBot="1">
      <c r="B11" s="3" t="s">
        <v>235</v>
      </c>
      <c r="C11" s="4" t="e">
        <f t="shared" si="0"/>
        <v>#REF!</v>
      </c>
      <c r="D11" s="4" t="e">
        <f t="shared" si="26"/>
        <v>#REF!</v>
      </c>
      <c r="E11" s="4" t="e">
        <f>#REF!/1000*#REF!</f>
        <v>#REF!</v>
      </c>
      <c r="F11" s="89" t="e">
        <f>F10</f>
        <v>#REF!</v>
      </c>
      <c r="G11" s="43" t="e">
        <f>IF(#REF!&lt;=600,#REF!,#REF!)</f>
        <v>#REF!</v>
      </c>
      <c r="H11" s="43" t="e">
        <f t="shared" si="1"/>
        <v>#REF!</v>
      </c>
      <c r="I11" s="48" t="e">
        <f t="shared" si="2"/>
        <v>#REF!</v>
      </c>
      <c r="J11" s="89" t="e">
        <f>J10</f>
        <v>#REF!</v>
      </c>
      <c r="K11" s="43" t="e">
        <f>IF(#REF!&lt;=600,#REF!,#REF!)</f>
        <v>#REF!</v>
      </c>
      <c r="L11" s="43" t="e">
        <f t="shared" si="3"/>
        <v>#REF!</v>
      </c>
      <c r="M11" s="48" t="e">
        <f t="shared" si="4"/>
        <v>#REF!</v>
      </c>
      <c r="N11" s="89" t="e">
        <f>N10</f>
        <v>#REF!</v>
      </c>
      <c r="O11" s="43" t="e">
        <f>IF(#REF!&lt;=600,#REF!,#REF!)</f>
        <v>#REF!</v>
      </c>
      <c r="P11" s="43" t="e">
        <f t="shared" si="5"/>
        <v>#REF!</v>
      </c>
      <c r="Q11" s="48" t="e">
        <f t="shared" si="6"/>
        <v>#REF!</v>
      </c>
      <c r="R11" s="89" t="e">
        <f>R10</f>
        <v>#REF!</v>
      </c>
      <c r="S11" s="43" t="e">
        <f>IF(#REF!&lt;=600,#REF!,#REF!)</f>
        <v>#REF!</v>
      </c>
      <c r="T11" s="43" t="e">
        <f t="shared" si="7"/>
        <v>#REF!</v>
      </c>
      <c r="U11" s="90" t="e">
        <f t="shared" si="8"/>
        <v>#REF!</v>
      </c>
      <c r="V11" s="89" t="e">
        <f>V10</f>
        <v>#REF!</v>
      </c>
      <c r="W11" s="103" t="e">
        <f>IF(#REF!&lt;=600,#REF!,#REF!)</f>
        <v>#REF!</v>
      </c>
      <c r="X11" s="39" t="e">
        <f t="shared" si="9"/>
        <v>#REF!</v>
      </c>
      <c r="Y11" s="90" t="e">
        <f t="shared" si="10"/>
        <v>#REF!</v>
      </c>
      <c r="Z11" s="89" t="e">
        <f>Z10</f>
        <v>#REF!</v>
      </c>
      <c r="AA11" s="39" t="e">
        <f>IF(#REF!&lt;=600,#REF!,#REF!)</f>
        <v>#REF!</v>
      </c>
      <c r="AB11" s="39" t="e">
        <f t="shared" si="11"/>
        <v>#REF!</v>
      </c>
      <c r="AC11" s="90" t="e">
        <f t="shared" si="12"/>
        <v>#REF!</v>
      </c>
      <c r="AD11" s="89" t="e">
        <f>AD10</f>
        <v>#REF!</v>
      </c>
      <c r="AE11" s="39" t="e">
        <f>IF(#REF!&lt;=600,#REF!,#REF!)</f>
        <v>#REF!</v>
      </c>
      <c r="AF11" s="39" t="e">
        <f t="shared" si="13"/>
        <v>#REF!</v>
      </c>
      <c r="AG11" s="90" t="e">
        <f t="shared" si="14"/>
        <v>#REF!</v>
      </c>
      <c r="AH11" s="89" t="e">
        <f>AH10</f>
        <v>#REF!</v>
      </c>
      <c r="AI11" s="39" t="e">
        <f>IF(#REF!&lt;=600,#REF!,#REF!)</f>
        <v>#REF!</v>
      </c>
      <c r="AJ11" s="59" t="e">
        <f t="shared" si="15"/>
        <v>#REF!</v>
      </c>
      <c r="AK11" s="90" t="e">
        <f t="shared" si="16"/>
        <v>#REF!</v>
      </c>
      <c r="AL11" s="89" t="e">
        <f>AL10</f>
        <v>#REF!</v>
      </c>
      <c r="AM11" s="123" t="e">
        <f>IF(#REF!&lt;=600,#REF!,#REF!)</f>
        <v>#REF!</v>
      </c>
      <c r="AN11" s="38" t="e">
        <f t="shared" si="17"/>
        <v>#REF!</v>
      </c>
      <c r="AO11" s="90" t="e">
        <f t="shared" si="18"/>
        <v>#REF!</v>
      </c>
      <c r="AP11" s="89" t="e">
        <f>AP10</f>
        <v>#REF!</v>
      </c>
      <c r="AQ11" s="38" t="e">
        <f>IF(#REF!&lt;=600,#REF!,#REF!)</f>
        <v>#REF!</v>
      </c>
      <c r="AR11" s="38" t="e">
        <f t="shared" si="19"/>
        <v>#REF!</v>
      </c>
      <c r="AS11" s="90" t="e">
        <f t="shared" si="20"/>
        <v>#REF!</v>
      </c>
      <c r="AT11" s="89" t="e">
        <f>AT10</f>
        <v>#REF!</v>
      </c>
      <c r="AU11" s="38" t="e">
        <f>IF(#REF!&lt;=600,#REF!,#REF!)</f>
        <v>#REF!</v>
      </c>
      <c r="AV11" s="38" t="e">
        <f t="shared" si="21"/>
        <v>#REF!</v>
      </c>
      <c r="AW11" s="90" t="e">
        <f t="shared" si="22"/>
        <v>#REF!</v>
      </c>
      <c r="AX11" s="89" t="e">
        <f>AX10</f>
        <v>#REF!</v>
      </c>
      <c r="AY11" s="123" t="e">
        <f>IF(#REF!&lt;=600,#REF!,#REF!)</f>
        <v>#REF!</v>
      </c>
      <c r="AZ11" s="53" t="e">
        <f t="shared" si="23"/>
        <v>#REF!</v>
      </c>
      <c r="BA11" s="90" t="e">
        <f t="shared" si="24"/>
        <v>#REF!</v>
      </c>
      <c r="BB11" s="352" t="e">
        <f>BB10</f>
        <v>#REF!</v>
      </c>
      <c r="BC11" s="39" t="e">
        <f>IF(#REF!&lt;=600,#REF!,#REF!)</f>
        <v>#REF!</v>
      </c>
      <c r="BD11" s="46" t="e">
        <f t="shared" si="27"/>
        <v>#REF!</v>
      </c>
      <c r="BE11" s="354" t="e">
        <f t="shared" si="25"/>
        <v>#REF!</v>
      </c>
    </row>
    <row r="12" spans="2:57" s="1" customFormat="1" ht="15.75" thickBot="1">
      <c r="B12" s="38" t="s">
        <v>236</v>
      </c>
      <c r="C12" s="4" t="e">
        <f t="shared" si="0"/>
        <v>#REF!</v>
      </c>
      <c r="D12" s="4" t="e">
        <f t="shared" si="26"/>
        <v>#REF!</v>
      </c>
      <c r="E12" s="4" t="e">
        <f>IF(#REF!=0,#REF!/1000,0)</f>
        <v>#REF!</v>
      </c>
      <c r="F12" s="89" t="e">
        <f>F8</f>
        <v>#REF!</v>
      </c>
      <c r="G12" s="43" t="e">
        <f>IF(#REF!&lt;=600,#REF!,#REF!)</f>
        <v>#REF!</v>
      </c>
      <c r="H12" s="43" t="e">
        <f t="shared" si="1"/>
        <v>#REF!</v>
      </c>
      <c r="I12" s="48" t="e">
        <f t="shared" si="2"/>
        <v>#REF!</v>
      </c>
      <c r="J12" s="89" t="e">
        <f>J8</f>
        <v>#REF!</v>
      </c>
      <c r="K12" s="43"/>
      <c r="L12" s="43" t="e">
        <f t="shared" si="3"/>
        <v>#REF!</v>
      </c>
      <c r="M12" s="48" t="e">
        <f t="shared" si="4"/>
        <v>#REF!</v>
      </c>
      <c r="N12" s="89" t="e">
        <f>N8</f>
        <v>#REF!</v>
      </c>
      <c r="O12" s="43"/>
      <c r="P12" s="43" t="e">
        <f t="shared" si="5"/>
        <v>#REF!</v>
      </c>
      <c r="Q12" s="48" t="e">
        <f t="shared" si="6"/>
        <v>#REF!</v>
      </c>
      <c r="R12" s="89" t="e">
        <f>R8</f>
        <v>#REF!</v>
      </c>
      <c r="S12" s="43"/>
      <c r="T12" s="43" t="e">
        <f t="shared" si="7"/>
        <v>#REF!</v>
      </c>
      <c r="U12" s="90" t="e">
        <f t="shared" si="8"/>
        <v>#REF!</v>
      </c>
      <c r="V12" s="89" t="e">
        <f>V8</f>
        <v>#REF!</v>
      </c>
      <c r="W12" s="102" t="e">
        <f>IF(#REF!&lt;=600,#REF!,#REF!)</f>
        <v>#REF!</v>
      </c>
      <c r="X12" s="46" t="e">
        <f t="shared" si="9"/>
        <v>#REF!</v>
      </c>
      <c r="Y12" s="90" t="e">
        <f t="shared" si="10"/>
        <v>#REF!</v>
      </c>
      <c r="Z12" s="89" t="e">
        <f>Z8</f>
        <v>#REF!</v>
      </c>
      <c r="AA12" s="46"/>
      <c r="AB12" s="46" t="e">
        <f t="shared" si="11"/>
        <v>#REF!</v>
      </c>
      <c r="AC12" s="90" t="e">
        <f t="shared" si="12"/>
        <v>#REF!</v>
      </c>
      <c r="AD12" s="89" t="e">
        <f>AD8</f>
        <v>#REF!</v>
      </c>
      <c r="AE12" s="46"/>
      <c r="AF12" s="46" t="e">
        <f t="shared" si="13"/>
        <v>#REF!</v>
      </c>
      <c r="AG12" s="90" t="e">
        <f t="shared" si="14"/>
        <v>#REF!</v>
      </c>
      <c r="AH12" s="89" t="e">
        <f>AH8</f>
        <v>#REF!</v>
      </c>
      <c r="AI12" s="46"/>
      <c r="AJ12" s="58" t="e">
        <f t="shared" si="15"/>
        <v>#REF!</v>
      </c>
      <c r="AK12" s="90" t="e">
        <f t="shared" si="16"/>
        <v>#REF!</v>
      </c>
      <c r="AL12" s="89" t="e">
        <f>AL8</f>
        <v>#REF!</v>
      </c>
      <c r="AM12" s="122" t="e">
        <f>IF(#REF!&lt;=600,#REF!,#REF!)</f>
        <v>#REF!</v>
      </c>
      <c r="AN12" s="51" t="e">
        <f t="shared" si="17"/>
        <v>#REF!</v>
      </c>
      <c r="AO12" s="90" t="e">
        <f t="shared" si="18"/>
        <v>#REF!</v>
      </c>
      <c r="AP12" s="89" t="e">
        <f>AP8</f>
        <v>#REF!</v>
      </c>
      <c r="AQ12" s="51"/>
      <c r="AR12" s="51" t="e">
        <f t="shared" si="19"/>
        <v>#REF!</v>
      </c>
      <c r="AS12" s="90" t="e">
        <f t="shared" si="20"/>
        <v>#REF!</v>
      </c>
      <c r="AT12" s="89" t="e">
        <f>AT8</f>
        <v>#REF!</v>
      </c>
      <c r="AU12" s="51"/>
      <c r="AV12" s="51" t="e">
        <f t="shared" si="21"/>
        <v>#REF!</v>
      </c>
      <c r="AW12" s="90" t="e">
        <f t="shared" si="22"/>
        <v>#REF!</v>
      </c>
      <c r="AX12" s="89" t="e">
        <f>AX8</f>
        <v>#REF!</v>
      </c>
      <c r="AY12" s="122"/>
      <c r="AZ12" s="52" t="e">
        <f t="shared" si="23"/>
        <v>#REF!</v>
      </c>
      <c r="BA12" s="90" t="e">
        <f t="shared" si="24"/>
        <v>#REF!</v>
      </c>
      <c r="BB12" s="352" t="e">
        <f>BB8</f>
        <v>#REF!</v>
      </c>
      <c r="BC12" s="46"/>
      <c r="BD12" s="46" t="e">
        <f t="shared" si="27"/>
        <v>#REF!</v>
      </c>
      <c r="BE12" s="354" t="e">
        <f t="shared" si="25"/>
        <v>#REF!</v>
      </c>
    </row>
    <row r="13" spans="2:57" s="1" customFormat="1" ht="15.75" thickBot="1">
      <c r="B13" s="38" t="s">
        <v>237</v>
      </c>
      <c r="C13" s="4" t="e">
        <f t="shared" si="0"/>
        <v>#REF!</v>
      </c>
      <c r="D13" s="4" t="e">
        <f t="shared" si="26"/>
        <v>#REF!</v>
      </c>
      <c r="E13" s="4" t="e">
        <f>IF(#REF!=0,#REF!/1000,0)</f>
        <v>#REF!</v>
      </c>
      <c r="F13" s="89" t="e">
        <f>F12</f>
        <v>#REF!</v>
      </c>
      <c r="G13" s="43" t="e">
        <f>IF(#REF!&lt;=600,#REF!,#REF!)</f>
        <v>#REF!</v>
      </c>
      <c r="H13" s="43" t="e">
        <f t="shared" si="1"/>
        <v>#REF!</v>
      </c>
      <c r="I13" s="48" t="e">
        <f t="shared" si="2"/>
        <v>#REF!</v>
      </c>
      <c r="J13" s="89" t="e">
        <f>J12</f>
        <v>#REF!</v>
      </c>
      <c r="K13" s="43"/>
      <c r="L13" s="43" t="e">
        <f t="shared" si="3"/>
        <v>#REF!</v>
      </c>
      <c r="M13" s="48" t="e">
        <f t="shared" si="4"/>
        <v>#REF!</v>
      </c>
      <c r="N13" s="89" t="e">
        <f>N12</f>
        <v>#REF!</v>
      </c>
      <c r="O13" s="43"/>
      <c r="P13" s="43" t="e">
        <f t="shared" si="5"/>
        <v>#REF!</v>
      </c>
      <c r="Q13" s="48" t="e">
        <f t="shared" si="6"/>
        <v>#REF!</v>
      </c>
      <c r="R13" s="89" t="e">
        <f>R12</f>
        <v>#REF!</v>
      </c>
      <c r="S13" s="43"/>
      <c r="T13" s="43" t="e">
        <f t="shared" si="7"/>
        <v>#REF!</v>
      </c>
      <c r="U13" s="90" t="e">
        <f t="shared" si="8"/>
        <v>#REF!</v>
      </c>
      <c r="V13" s="89" t="e">
        <f>V12</f>
        <v>#REF!</v>
      </c>
      <c r="W13" s="103" t="e">
        <f>IF(#REF!&lt;=600,#REF!,#REF!)</f>
        <v>#REF!</v>
      </c>
      <c r="X13" s="39" t="e">
        <f t="shared" si="9"/>
        <v>#REF!</v>
      </c>
      <c r="Y13" s="90" t="e">
        <f t="shared" si="10"/>
        <v>#REF!</v>
      </c>
      <c r="Z13" s="89" t="e">
        <f>Z12</f>
        <v>#REF!</v>
      </c>
      <c r="AA13" s="39"/>
      <c r="AB13" s="39" t="e">
        <f t="shared" si="11"/>
        <v>#REF!</v>
      </c>
      <c r="AC13" s="90" t="e">
        <f t="shared" si="12"/>
        <v>#REF!</v>
      </c>
      <c r="AD13" s="89" t="e">
        <f>AD12</f>
        <v>#REF!</v>
      </c>
      <c r="AE13" s="39"/>
      <c r="AF13" s="39" t="e">
        <f t="shared" si="13"/>
        <v>#REF!</v>
      </c>
      <c r="AG13" s="90" t="e">
        <f t="shared" si="14"/>
        <v>#REF!</v>
      </c>
      <c r="AH13" s="89" t="e">
        <f>AH12</f>
        <v>#REF!</v>
      </c>
      <c r="AI13" s="39"/>
      <c r="AJ13" s="59" t="e">
        <f t="shared" si="15"/>
        <v>#REF!</v>
      </c>
      <c r="AK13" s="90" t="e">
        <f t="shared" si="16"/>
        <v>#REF!</v>
      </c>
      <c r="AL13" s="89" t="e">
        <f>AL12</f>
        <v>#REF!</v>
      </c>
      <c r="AM13" s="123" t="e">
        <f>IF(#REF!&lt;=600,#REF!,#REF!)</f>
        <v>#REF!</v>
      </c>
      <c r="AN13" s="38" t="e">
        <f t="shared" si="17"/>
        <v>#REF!</v>
      </c>
      <c r="AO13" s="90" t="e">
        <f t="shared" si="18"/>
        <v>#REF!</v>
      </c>
      <c r="AP13" s="89" t="e">
        <f>AP12</f>
        <v>#REF!</v>
      </c>
      <c r="AQ13" s="38"/>
      <c r="AR13" s="38" t="e">
        <f t="shared" si="19"/>
        <v>#REF!</v>
      </c>
      <c r="AS13" s="90" t="e">
        <f t="shared" si="20"/>
        <v>#REF!</v>
      </c>
      <c r="AT13" s="89" t="e">
        <f>AT12</f>
        <v>#REF!</v>
      </c>
      <c r="AU13" s="38"/>
      <c r="AV13" s="38" t="e">
        <f t="shared" si="21"/>
        <v>#REF!</v>
      </c>
      <c r="AW13" s="90" t="e">
        <f t="shared" si="22"/>
        <v>#REF!</v>
      </c>
      <c r="AX13" s="89" t="e">
        <f>AX12</f>
        <v>#REF!</v>
      </c>
      <c r="AY13" s="123"/>
      <c r="AZ13" s="53" t="e">
        <f t="shared" si="23"/>
        <v>#REF!</v>
      </c>
      <c r="BA13" s="90" t="e">
        <f t="shared" si="24"/>
        <v>#REF!</v>
      </c>
      <c r="BB13" s="352" t="e">
        <f>BB12</f>
        <v>#REF!</v>
      </c>
      <c r="BC13" s="39"/>
      <c r="BD13" s="46" t="e">
        <f t="shared" si="27"/>
        <v>#REF!</v>
      </c>
      <c r="BE13" s="354" t="e">
        <f t="shared" si="25"/>
        <v>#REF!</v>
      </c>
    </row>
    <row r="14" spans="2:57" s="1" customFormat="1" ht="15.75" thickBot="1">
      <c r="B14" s="38" t="s">
        <v>238</v>
      </c>
      <c r="C14" s="4" t="e">
        <f t="shared" si="0"/>
        <v>#REF!</v>
      </c>
      <c r="D14" s="4" t="e">
        <f t="shared" si="26"/>
        <v>#REF!</v>
      </c>
      <c r="E14" s="4" t="e">
        <f>IF(#REF!=0,#REF!/1000,0)</f>
        <v>#REF!</v>
      </c>
      <c r="F14" s="89" t="e">
        <f>F13</f>
        <v>#REF!</v>
      </c>
      <c r="G14" s="43" t="e">
        <f>IF(#REF!&lt;=600,#REF!,#REF!)</f>
        <v>#REF!</v>
      </c>
      <c r="H14" s="43" t="e">
        <f t="shared" si="1"/>
        <v>#REF!</v>
      </c>
      <c r="I14" s="48" t="e">
        <f t="shared" si="2"/>
        <v>#REF!</v>
      </c>
      <c r="J14" s="89" t="e">
        <f>J13</f>
        <v>#REF!</v>
      </c>
      <c r="K14" s="43"/>
      <c r="L14" s="43" t="e">
        <f t="shared" si="3"/>
        <v>#REF!</v>
      </c>
      <c r="M14" s="48" t="e">
        <f t="shared" si="4"/>
        <v>#REF!</v>
      </c>
      <c r="N14" s="89" t="e">
        <f>N13</f>
        <v>#REF!</v>
      </c>
      <c r="O14" s="43"/>
      <c r="P14" s="43" t="e">
        <f t="shared" si="5"/>
        <v>#REF!</v>
      </c>
      <c r="Q14" s="48" t="e">
        <f t="shared" si="6"/>
        <v>#REF!</v>
      </c>
      <c r="R14" s="89" t="e">
        <f>R13</f>
        <v>#REF!</v>
      </c>
      <c r="S14" s="43"/>
      <c r="T14" s="43" t="e">
        <f t="shared" si="7"/>
        <v>#REF!</v>
      </c>
      <c r="U14" s="90" t="e">
        <f t="shared" si="8"/>
        <v>#REF!</v>
      </c>
      <c r="V14" s="89" t="e">
        <f>V13</f>
        <v>#REF!</v>
      </c>
      <c r="W14" s="103" t="e">
        <f>IF(#REF!&lt;=600,#REF!,#REF!)</f>
        <v>#REF!</v>
      </c>
      <c r="X14" s="39" t="e">
        <f t="shared" si="9"/>
        <v>#REF!</v>
      </c>
      <c r="Y14" s="90" t="e">
        <f t="shared" si="10"/>
        <v>#REF!</v>
      </c>
      <c r="Z14" s="89" t="e">
        <f>Z13</f>
        <v>#REF!</v>
      </c>
      <c r="AA14" s="39"/>
      <c r="AB14" s="39" t="e">
        <f t="shared" si="11"/>
        <v>#REF!</v>
      </c>
      <c r="AC14" s="90" t="e">
        <f t="shared" si="12"/>
        <v>#REF!</v>
      </c>
      <c r="AD14" s="89" t="e">
        <f>AD13</f>
        <v>#REF!</v>
      </c>
      <c r="AE14" s="39"/>
      <c r="AF14" s="39" t="e">
        <f t="shared" si="13"/>
        <v>#REF!</v>
      </c>
      <c r="AG14" s="90" t="e">
        <f t="shared" si="14"/>
        <v>#REF!</v>
      </c>
      <c r="AH14" s="89" t="e">
        <f>AH13</f>
        <v>#REF!</v>
      </c>
      <c r="AI14" s="39"/>
      <c r="AJ14" s="59" t="e">
        <f t="shared" si="15"/>
        <v>#REF!</v>
      </c>
      <c r="AK14" s="90" t="e">
        <f t="shared" si="16"/>
        <v>#REF!</v>
      </c>
      <c r="AL14" s="89" t="e">
        <f>AL13</f>
        <v>#REF!</v>
      </c>
      <c r="AM14" s="123" t="e">
        <f>IF(#REF!&lt;=600,#REF!,#REF!)</f>
        <v>#REF!</v>
      </c>
      <c r="AN14" s="38" t="e">
        <f t="shared" si="17"/>
        <v>#REF!</v>
      </c>
      <c r="AO14" s="90" t="e">
        <f t="shared" si="18"/>
        <v>#REF!</v>
      </c>
      <c r="AP14" s="89" t="e">
        <f>AP13</f>
        <v>#REF!</v>
      </c>
      <c r="AQ14" s="38"/>
      <c r="AR14" s="38" t="e">
        <f t="shared" si="19"/>
        <v>#REF!</v>
      </c>
      <c r="AS14" s="90" t="e">
        <f t="shared" si="20"/>
        <v>#REF!</v>
      </c>
      <c r="AT14" s="89" t="e">
        <f>AT13</f>
        <v>#REF!</v>
      </c>
      <c r="AU14" s="38"/>
      <c r="AV14" s="38" t="e">
        <f t="shared" si="21"/>
        <v>#REF!</v>
      </c>
      <c r="AW14" s="90" t="e">
        <f t="shared" si="22"/>
        <v>#REF!</v>
      </c>
      <c r="AX14" s="89" t="e">
        <f>AX13</f>
        <v>#REF!</v>
      </c>
      <c r="AY14" s="123"/>
      <c r="AZ14" s="53" t="e">
        <f t="shared" si="23"/>
        <v>#REF!</v>
      </c>
      <c r="BA14" s="90" t="e">
        <f t="shared" si="24"/>
        <v>#REF!</v>
      </c>
      <c r="BB14" s="352" t="e">
        <f>BB13</f>
        <v>#REF!</v>
      </c>
      <c r="BC14" s="39"/>
      <c r="BD14" s="46" t="e">
        <f t="shared" si="27"/>
        <v>#REF!</v>
      </c>
      <c r="BE14" s="354" t="e">
        <f t="shared" si="25"/>
        <v>#REF!</v>
      </c>
    </row>
    <row r="15" spans="2:57" s="1" customFormat="1" ht="15.75" thickBot="1">
      <c r="B15" s="38" t="s">
        <v>239</v>
      </c>
      <c r="C15" s="4" t="e">
        <f t="shared" si="0"/>
        <v>#REF!</v>
      </c>
      <c r="D15" s="4" t="e">
        <f t="shared" si="26"/>
        <v>#REF!</v>
      </c>
      <c r="E15" s="4" t="e">
        <f>IF(#REF!=0,#REF!/1000,0)</f>
        <v>#REF!</v>
      </c>
      <c r="F15" s="89" t="e">
        <f>F14</f>
        <v>#REF!</v>
      </c>
      <c r="G15" s="43" t="e">
        <f>IF(#REF!&lt;=600,#REF!,#REF!)</f>
        <v>#REF!</v>
      </c>
      <c r="H15" s="43" t="e">
        <f t="shared" si="1"/>
        <v>#REF!</v>
      </c>
      <c r="I15" s="48" t="e">
        <f t="shared" si="2"/>
        <v>#REF!</v>
      </c>
      <c r="J15" s="89" t="e">
        <f>J14</f>
        <v>#REF!</v>
      </c>
      <c r="K15" s="43"/>
      <c r="L15" s="43" t="e">
        <f t="shared" si="3"/>
        <v>#REF!</v>
      </c>
      <c r="M15" s="48" t="e">
        <f t="shared" si="4"/>
        <v>#REF!</v>
      </c>
      <c r="N15" s="89" t="e">
        <f>N14</f>
        <v>#REF!</v>
      </c>
      <c r="O15" s="43"/>
      <c r="P15" s="43" t="e">
        <f t="shared" si="5"/>
        <v>#REF!</v>
      </c>
      <c r="Q15" s="48" t="e">
        <f t="shared" si="6"/>
        <v>#REF!</v>
      </c>
      <c r="R15" s="89" t="e">
        <f>R14</f>
        <v>#REF!</v>
      </c>
      <c r="S15" s="43"/>
      <c r="T15" s="43" t="e">
        <f t="shared" si="7"/>
        <v>#REF!</v>
      </c>
      <c r="U15" s="90" t="e">
        <f t="shared" si="8"/>
        <v>#REF!</v>
      </c>
      <c r="V15" s="89" t="e">
        <f>V14</f>
        <v>#REF!</v>
      </c>
      <c r="W15" s="103" t="e">
        <f>IF(#REF!&lt;=600,#REF!,#REF!)</f>
        <v>#REF!</v>
      </c>
      <c r="X15" s="39" t="e">
        <f t="shared" si="9"/>
        <v>#REF!</v>
      </c>
      <c r="Y15" s="90" t="e">
        <f t="shared" si="10"/>
        <v>#REF!</v>
      </c>
      <c r="Z15" s="89" t="e">
        <f>Z14</f>
        <v>#REF!</v>
      </c>
      <c r="AA15" s="39"/>
      <c r="AB15" s="39" t="e">
        <f t="shared" si="11"/>
        <v>#REF!</v>
      </c>
      <c r="AC15" s="90" t="e">
        <f t="shared" si="12"/>
        <v>#REF!</v>
      </c>
      <c r="AD15" s="89" t="e">
        <f>AD14</f>
        <v>#REF!</v>
      </c>
      <c r="AE15" s="39"/>
      <c r="AF15" s="39" t="e">
        <f t="shared" si="13"/>
        <v>#REF!</v>
      </c>
      <c r="AG15" s="90" t="e">
        <f t="shared" si="14"/>
        <v>#REF!</v>
      </c>
      <c r="AH15" s="89" t="e">
        <f>AH14</f>
        <v>#REF!</v>
      </c>
      <c r="AI15" s="39"/>
      <c r="AJ15" s="59" t="e">
        <f t="shared" si="15"/>
        <v>#REF!</v>
      </c>
      <c r="AK15" s="90" t="e">
        <f t="shared" si="16"/>
        <v>#REF!</v>
      </c>
      <c r="AL15" s="89" t="e">
        <f>AL14</f>
        <v>#REF!</v>
      </c>
      <c r="AM15" s="123" t="e">
        <f>IF(#REF!&lt;=600,#REF!,#REF!)</f>
        <v>#REF!</v>
      </c>
      <c r="AN15" s="38" t="e">
        <f t="shared" si="17"/>
        <v>#REF!</v>
      </c>
      <c r="AO15" s="90" t="e">
        <f t="shared" si="18"/>
        <v>#REF!</v>
      </c>
      <c r="AP15" s="89" t="e">
        <f>AP14</f>
        <v>#REF!</v>
      </c>
      <c r="AQ15" s="38"/>
      <c r="AR15" s="38" t="e">
        <f t="shared" si="19"/>
        <v>#REF!</v>
      </c>
      <c r="AS15" s="90" t="e">
        <f t="shared" si="20"/>
        <v>#REF!</v>
      </c>
      <c r="AT15" s="89" t="e">
        <f>AT14</f>
        <v>#REF!</v>
      </c>
      <c r="AU15" s="38"/>
      <c r="AV15" s="38" t="e">
        <f t="shared" si="21"/>
        <v>#REF!</v>
      </c>
      <c r="AW15" s="90" t="e">
        <f t="shared" si="22"/>
        <v>#REF!</v>
      </c>
      <c r="AX15" s="89" t="e">
        <f>AX14</f>
        <v>#REF!</v>
      </c>
      <c r="AY15" s="123"/>
      <c r="AZ15" s="53" t="e">
        <f t="shared" si="23"/>
        <v>#REF!</v>
      </c>
      <c r="BA15" s="90" t="e">
        <f t="shared" si="24"/>
        <v>#REF!</v>
      </c>
      <c r="BB15" s="352" t="e">
        <f>BB14</f>
        <v>#REF!</v>
      </c>
      <c r="BC15" s="39"/>
      <c r="BD15" s="46" t="e">
        <f t="shared" si="27"/>
        <v>#REF!</v>
      </c>
      <c r="BE15" s="354" t="e">
        <f t="shared" si="25"/>
        <v>#REF!</v>
      </c>
    </row>
    <row r="16" spans="2:57" s="1" customFormat="1" ht="15.75" thickBot="1">
      <c r="B16" s="38" t="s">
        <v>240</v>
      </c>
      <c r="C16" s="4" t="e">
        <f t="shared" si="0"/>
        <v>#REF!</v>
      </c>
      <c r="D16" s="4" t="e">
        <f t="shared" si="26"/>
        <v>#REF!</v>
      </c>
      <c r="E16" s="4" t="e">
        <f>IF(#REF!=0,#REF!/1000,0)</f>
        <v>#REF!</v>
      </c>
      <c r="F16" s="89" t="e">
        <f>F15</f>
        <v>#REF!</v>
      </c>
      <c r="G16" s="43" t="e">
        <f>IF(#REF!&lt;=600,#REF!,#REF!)</f>
        <v>#REF!</v>
      </c>
      <c r="H16" s="43" t="e">
        <f t="shared" si="1"/>
        <v>#REF!</v>
      </c>
      <c r="I16" s="48" t="e">
        <f t="shared" si="2"/>
        <v>#REF!</v>
      </c>
      <c r="J16" s="89" t="e">
        <f>J15</f>
        <v>#REF!</v>
      </c>
      <c r="K16" s="43"/>
      <c r="L16" s="43" t="e">
        <f t="shared" si="3"/>
        <v>#REF!</v>
      </c>
      <c r="M16" s="48" t="e">
        <f t="shared" si="4"/>
        <v>#REF!</v>
      </c>
      <c r="N16" s="89" t="e">
        <f>N15</f>
        <v>#REF!</v>
      </c>
      <c r="O16" s="43"/>
      <c r="P16" s="43" t="e">
        <f t="shared" si="5"/>
        <v>#REF!</v>
      </c>
      <c r="Q16" s="48" t="e">
        <f t="shared" si="6"/>
        <v>#REF!</v>
      </c>
      <c r="R16" s="89" t="e">
        <f>R15</f>
        <v>#REF!</v>
      </c>
      <c r="S16" s="43"/>
      <c r="T16" s="43" t="e">
        <f t="shared" si="7"/>
        <v>#REF!</v>
      </c>
      <c r="U16" s="90" t="e">
        <f t="shared" si="8"/>
        <v>#REF!</v>
      </c>
      <c r="V16" s="89" t="e">
        <f>V15</f>
        <v>#REF!</v>
      </c>
      <c r="W16" s="103" t="e">
        <f>IF(#REF!&lt;=600,#REF!,#REF!)</f>
        <v>#REF!</v>
      </c>
      <c r="X16" s="39" t="e">
        <f t="shared" si="9"/>
        <v>#REF!</v>
      </c>
      <c r="Y16" s="90" t="e">
        <f t="shared" si="10"/>
        <v>#REF!</v>
      </c>
      <c r="Z16" s="89" t="e">
        <f>Z15</f>
        <v>#REF!</v>
      </c>
      <c r="AA16" s="39"/>
      <c r="AB16" s="39" t="e">
        <f t="shared" si="11"/>
        <v>#REF!</v>
      </c>
      <c r="AC16" s="90" t="e">
        <f t="shared" si="12"/>
        <v>#REF!</v>
      </c>
      <c r="AD16" s="89" t="e">
        <f>AD15</f>
        <v>#REF!</v>
      </c>
      <c r="AE16" s="39"/>
      <c r="AF16" s="39" t="e">
        <f t="shared" si="13"/>
        <v>#REF!</v>
      </c>
      <c r="AG16" s="90" t="e">
        <f t="shared" si="14"/>
        <v>#REF!</v>
      </c>
      <c r="AH16" s="89" t="e">
        <f>AH15</f>
        <v>#REF!</v>
      </c>
      <c r="AI16" s="39"/>
      <c r="AJ16" s="59" t="e">
        <f t="shared" si="15"/>
        <v>#REF!</v>
      </c>
      <c r="AK16" s="90" t="e">
        <f t="shared" si="16"/>
        <v>#REF!</v>
      </c>
      <c r="AL16" s="89" t="e">
        <f>AL15</f>
        <v>#REF!</v>
      </c>
      <c r="AM16" s="123" t="e">
        <f>IF(#REF!&lt;=600,#REF!,#REF!)</f>
        <v>#REF!</v>
      </c>
      <c r="AN16" s="38" t="e">
        <f t="shared" si="17"/>
        <v>#REF!</v>
      </c>
      <c r="AO16" s="90" t="e">
        <f t="shared" si="18"/>
        <v>#REF!</v>
      </c>
      <c r="AP16" s="89" t="e">
        <f>AP15</f>
        <v>#REF!</v>
      </c>
      <c r="AQ16" s="38"/>
      <c r="AR16" s="38" t="e">
        <f t="shared" si="19"/>
        <v>#REF!</v>
      </c>
      <c r="AS16" s="90" t="e">
        <f t="shared" si="20"/>
        <v>#REF!</v>
      </c>
      <c r="AT16" s="89" t="e">
        <f>AT15</f>
        <v>#REF!</v>
      </c>
      <c r="AU16" s="38"/>
      <c r="AV16" s="38" t="e">
        <f t="shared" si="21"/>
        <v>#REF!</v>
      </c>
      <c r="AW16" s="90" t="e">
        <f t="shared" si="22"/>
        <v>#REF!</v>
      </c>
      <c r="AX16" s="89" t="e">
        <f>AX15</f>
        <v>#REF!</v>
      </c>
      <c r="AY16" s="123"/>
      <c r="AZ16" s="53" t="e">
        <f t="shared" si="23"/>
        <v>#REF!</v>
      </c>
      <c r="BA16" s="90" t="e">
        <f t="shared" si="24"/>
        <v>#REF!</v>
      </c>
      <c r="BB16" s="352" t="e">
        <f>BB15</f>
        <v>#REF!</v>
      </c>
      <c r="BC16" s="39"/>
      <c r="BD16" s="46" t="e">
        <f t="shared" si="27"/>
        <v>#REF!</v>
      </c>
      <c r="BE16" s="354" t="e">
        <f t="shared" si="25"/>
        <v>#REF!</v>
      </c>
    </row>
    <row r="17" spans="1:57" s="1" customFormat="1" ht="15.75" thickBot="1">
      <c r="B17" s="3" t="s">
        <v>272</v>
      </c>
      <c r="C17" s="4" t="e">
        <f t="shared" ref="C17:C45" si="28">F17*G17+J17*K17+N17*O17+R17*S17+V17*W17+Z17*AA17+AD17*AE17+AH17*AI17+AL17*AM17+AP17*AQ17+AT17*AU17+AX17*AY17</f>
        <v>#REF!</v>
      </c>
      <c r="D17" s="4" t="e">
        <f t="shared" si="26"/>
        <v>#REF!</v>
      </c>
      <c r="E17" s="4" t="e">
        <f>0.65*E18</f>
        <v>#REF!</v>
      </c>
      <c r="F17" s="89" t="e">
        <f>F73</f>
        <v>#REF!</v>
      </c>
      <c r="G17" s="43" t="e">
        <f>#REF!</f>
        <v>#REF!</v>
      </c>
      <c r="H17" s="43" t="e">
        <f t="shared" si="1"/>
        <v>#REF!</v>
      </c>
      <c r="I17" s="48" t="e">
        <f t="shared" si="2"/>
        <v>#REF!</v>
      </c>
      <c r="J17" s="89" t="e">
        <f>J73</f>
        <v>#REF!</v>
      </c>
      <c r="K17" s="43" t="e">
        <f>#REF!</f>
        <v>#REF!</v>
      </c>
      <c r="L17" s="43" t="e">
        <f t="shared" si="3"/>
        <v>#REF!</v>
      </c>
      <c r="M17" s="48" t="e">
        <f t="shared" ref="M17:M45" si="29">L17*J17</f>
        <v>#REF!</v>
      </c>
      <c r="N17" s="89" t="e">
        <f>N73</f>
        <v>#REF!</v>
      </c>
      <c r="O17" s="43" t="e">
        <f>#REF!</f>
        <v>#REF!</v>
      </c>
      <c r="P17" s="43" t="e">
        <f t="shared" si="5"/>
        <v>#REF!</v>
      </c>
      <c r="Q17" s="48" t="e">
        <f t="shared" ref="Q17:Q45" si="30">P17*N17</f>
        <v>#REF!</v>
      </c>
      <c r="R17" s="89" t="e">
        <f>R73</f>
        <v>#REF!</v>
      </c>
      <c r="S17" s="43">
        <v>0</v>
      </c>
      <c r="T17" s="43" t="e">
        <f t="shared" si="7"/>
        <v>#REF!</v>
      </c>
      <c r="U17" s="90" t="e">
        <f t="shared" ref="U17:U45" si="31">T17*R17</f>
        <v>#REF!</v>
      </c>
      <c r="V17" s="89" t="e">
        <f>V73</f>
        <v>#REF!</v>
      </c>
      <c r="W17" s="103" t="e">
        <f>#REF!</f>
        <v>#REF!</v>
      </c>
      <c r="X17" s="39" t="e">
        <f t="shared" si="9"/>
        <v>#REF!</v>
      </c>
      <c r="Y17" s="90" t="e">
        <f t="shared" ref="Y17:Y45" si="32">X17*V17</f>
        <v>#REF!</v>
      </c>
      <c r="Z17" s="89" t="e">
        <f>Z73</f>
        <v>#REF!</v>
      </c>
      <c r="AA17" s="39" t="e">
        <f>#REF!</f>
        <v>#REF!</v>
      </c>
      <c r="AB17" s="39" t="e">
        <f t="shared" si="11"/>
        <v>#REF!</v>
      </c>
      <c r="AC17" s="90" t="e">
        <f t="shared" ref="AC17:AC45" si="33">AB17*Z17</f>
        <v>#REF!</v>
      </c>
      <c r="AD17" s="89" t="e">
        <f>AD73</f>
        <v>#REF!</v>
      </c>
      <c r="AE17" s="39" t="e">
        <f>#REF!</f>
        <v>#REF!</v>
      </c>
      <c r="AF17" s="39" t="e">
        <f t="shared" si="13"/>
        <v>#REF!</v>
      </c>
      <c r="AG17" s="90" t="e">
        <f t="shared" ref="AG17:AG45" si="34">AF17*AD17</f>
        <v>#REF!</v>
      </c>
      <c r="AH17" s="89" t="e">
        <f>AH73</f>
        <v>#REF!</v>
      </c>
      <c r="AI17" s="39">
        <v>0</v>
      </c>
      <c r="AJ17" s="59" t="e">
        <f t="shared" si="15"/>
        <v>#REF!</v>
      </c>
      <c r="AK17" s="90" t="e">
        <f t="shared" ref="AK17:AK45" si="35">AJ17*AH17</f>
        <v>#REF!</v>
      </c>
      <c r="AL17" s="89" t="e">
        <f>AL73</f>
        <v>#REF!</v>
      </c>
      <c r="AM17" s="123" t="e">
        <f>#REF!</f>
        <v>#REF!</v>
      </c>
      <c r="AN17" s="38" t="e">
        <f t="shared" si="17"/>
        <v>#REF!</v>
      </c>
      <c r="AO17" s="90" t="e">
        <f t="shared" ref="AO17:AO45" si="36">AN17*AL17</f>
        <v>#REF!</v>
      </c>
      <c r="AP17" s="89" t="e">
        <f>AP73</f>
        <v>#REF!</v>
      </c>
      <c r="AQ17" s="38" t="e">
        <f>#REF!</f>
        <v>#REF!</v>
      </c>
      <c r="AR17" s="38" t="e">
        <f t="shared" si="19"/>
        <v>#REF!</v>
      </c>
      <c r="AS17" s="90" t="e">
        <f t="shared" ref="AS17:AS45" si="37">AR17*AP17</f>
        <v>#REF!</v>
      </c>
      <c r="AT17" s="89" t="e">
        <f>AT73</f>
        <v>#REF!</v>
      </c>
      <c r="AU17" s="38" t="e">
        <f>#REF!</f>
        <v>#REF!</v>
      </c>
      <c r="AV17" s="38" t="e">
        <f t="shared" si="21"/>
        <v>#REF!</v>
      </c>
      <c r="AW17" s="90" t="e">
        <f t="shared" ref="AW17:AW45" si="38">AV17*AT17</f>
        <v>#REF!</v>
      </c>
      <c r="AX17" s="89" t="e">
        <f>AX73</f>
        <v>#REF!</v>
      </c>
      <c r="AY17" s="123">
        <v>0</v>
      </c>
      <c r="AZ17" s="53" t="e">
        <f t="shared" si="23"/>
        <v>#REF!</v>
      </c>
      <c r="BA17" s="90" t="e">
        <f t="shared" ref="BA17:BA45" si="39">AZ17*AX17</f>
        <v>#REF!</v>
      </c>
      <c r="BB17" s="352" t="e">
        <f>BB73</f>
        <v>#REF!</v>
      </c>
      <c r="BC17" s="39" t="e">
        <f>AQ17</f>
        <v>#REF!</v>
      </c>
      <c r="BD17" s="46" t="e">
        <f t="shared" si="27"/>
        <v>#REF!</v>
      </c>
      <c r="BE17" s="354" t="e">
        <f t="shared" si="25"/>
        <v>#REF!</v>
      </c>
    </row>
    <row r="18" spans="1:57" s="1" customFormat="1" ht="15.75" thickBot="1">
      <c r="B18" s="3" t="s">
        <v>118</v>
      </c>
      <c r="C18" s="4" t="e">
        <f t="shared" si="28"/>
        <v>#REF!</v>
      </c>
      <c r="D18" s="4" t="e">
        <f t="shared" si="26"/>
        <v>#REF!</v>
      </c>
      <c r="E18" s="4" t="e">
        <f>#REF!</f>
        <v>#REF!</v>
      </c>
      <c r="F18" s="89" t="e">
        <f t="shared" ref="F18:F23" si="40">F17</f>
        <v>#REF!</v>
      </c>
      <c r="G18" s="43" t="e">
        <f>#REF!</f>
        <v>#REF!</v>
      </c>
      <c r="H18" s="43" t="e">
        <f t="shared" si="1"/>
        <v>#REF!</v>
      </c>
      <c r="I18" s="48" t="e">
        <f t="shared" si="2"/>
        <v>#REF!</v>
      </c>
      <c r="J18" s="89" t="e">
        <f t="shared" ref="J18:J23" si="41">J17</f>
        <v>#REF!</v>
      </c>
      <c r="K18" s="43" t="e">
        <f>#REF!</f>
        <v>#REF!</v>
      </c>
      <c r="L18" s="43" t="e">
        <f t="shared" si="3"/>
        <v>#REF!</v>
      </c>
      <c r="M18" s="48" t="e">
        <f t="shared" si="29"/>
        <v>#REF!</v>
      </c>
      <c r="N18" s="89" t="e">
        <f t="shared" ref="N18:N23" si="42">N17</f>
        <v>#REF!</v>
      </c>
      <c r="O18" s="43" t="e">
        <f>#REF!</f>
        <v>#REF!</v>
      </c>
      <c r="P18" s="43" t="e">
        <f t="shared" si="5"/>
        <v>#REF!</v>
      </c>
      <c r="Q18" s="48" t="e">
        <f t="shared" si="30"/>
        <v>#REF!</v>
      </c>
      <c r="R18" s="89" t="e">
        <f t="shared" ref="R18:R23" si="43">R17</f>
        <v>#REF!</v>
      </c>
      <c r="S18" s="43" t="e">
        <f>#REF!</f>
        <v>#REF!</v>
      </c>
      <c r="T18" s="43" t="e">
        <f t="shared" si="7"/>
        <v>#REF!</v>
      </c>
      <c r="U18" s="90" t="e">
        <f t="shared" si="31"/>
        <v>#REF!</v>
      </c>
      <c r="V18" s="89" t="e">
        <f t="shared" ref="V18:V23" si="44">V17</f>
        <v>#REF!</v>
      </c>
      <c r="W18" s="103" t="e">
        <f>#REF!</f>
        <v>#REF!</v>
      </c>
      <c r="X18" s="39" t="e">
        <f t="shared" si="9"/>
        <v>#REF!</v>
      </c>
      <c r="Y18" s="90" t="e">
        <f t="shared" si="32"/>
        <v>#REF!</v>
      </c>
      <c r="Z18" s="89" t="e">
        <f t="shared" ref="Z18:Z23" si="45">Z17</f>
        <v>#REF!</v>
      </c>
      <c r="AA18" s="39" t="e">
        <f>#REF!</f>
        <v>#REF!</v>
      </c>
      <c r="AB18" s="39" t="e">
        <f t="shared" si="11"/>
        <v>#REF!</v>
      </c>
      <c r="AC18" s="90" t="e">
        <f t="shared" si="33"/>
        <v>#REF!</v>
      </c>
      <c r="AD18" s="89" t="e">
        <f t="shared" ref="AD18:AD23" si="46">AD17</f>
        <v>#REF!</v>
      </c>
      <c r="AE18" s="39" t="e">
        <f>#REF!</f>
        <v>#REF!</v>
      </c>
      <c r="AF18" s="39" t="e">
        <f t="shared" si="13"/>
        <v>#REF!</v>
      </c>
      <c r="AG18" s="90" t="e">
        <f t="shared" si="34"/>
        <v>#REF!</v>
      </c>
      <c r="AH18" s="89" t="e">
        <f t="shared" ref="AH18:AH23" si="47">AH17</f>
        <v>#REF!</v>
      </c>
      <c r="AI18" s="79" t="e">
        <f>#REF!</f>
        <v>#REF!</v>
      </c>
      <c r="AJ18" s="59" t="e">
        <f t="shared" si="15"/>
        <v>#REF!</v>
      </c>
      <c r="AK18" s="90" t="e">
        <f t="shared" si="35"/>
        <v>#REF!</v>
      </c>
      <c r="AL18" s="89" t="e">
        <f t="shared" ref="AL18:AL23" si="48">AL17</f>
        <v>#REF!</v>
      </c>
      <c r="AM18" s="123" t="e">
        <f>#REF!</f>
        <v>#REF!</v>
      </c>
      <c r="AN18" s="38" t="e">
        <f t="shared" si="17"/>
        <v>#REF!</v>
      </c>
      <c r="AO18" s="90" t="e">
        <f t="shared" si="36"/>
        <v>#REF!</v>
      </c>
      <c r="AP18" s="89" t="e">
        <f t="shared" ref="AP18:AP23" si="49">AP17</f>
        <v>#REF!</v>
      </c>
      <c r="AQ18" s="38" t="e">
        <f>#REF!</f>
        <v>#REF!</v>
      </c>
      <c r="AR18" s="38" t="e">
        <f t="shared" si="19"/>
        <v>#REF!</v>
      </c>
      <c r="AS18" s="90" t="e">
        <f t="shared" si="37"/>
        <v>#REF!</v>
      </c>
      <c r="AT18" s="89" t="e">
        <f t="shared" ref="AT18:AT23" si="50">AT17</f>
        <v>#REF!</v>
      </c>
      <c r="AU18" s="38" t="e">
        <f>#REF!</f>
        <v>#REF!</v>
      </c>
      <c r="AV18" s="38" t="e">
        <f t="shared" si="21"/>
        <v>#REF!</v>
      </c>
      <c r="AW18" s="90" t="e">
        <f t="shared" si="38"/>
        <v>#REF!</v>
      </c>
      <c r="AX18" s="89" t="e">
        <f t="shared" ref="AX18:AX23" si="51">AX17</f>
        <v>#REF!</v>
      </c>
      <c r="AY18" s="123" t="e">
        <f>#REF!</f>
        <v>#REF!</v>
      </c>
      <c r="AZ18" s="53" t="e">
        <f t="shared" si="23"/>
        <v>#REF!</v>
      </c>
      <c r="BA18" s="90" t="e">
        <f t="shared" si="39"/>
        <v>#REF!</v>
      </c>
      <c r="BB18" s="352" t="e">
        <f t="shared" ref="BB18:BB23" si="52">BB17</f>
        <v>#REF!</v>
      </c>
      <c r="BC18" s="366"/>
      <c r="BD18" s="46" t="e">
        <f t="shared" si="27"/>
        <v>#REF!</v>
      </c>
      <c r="BE18" s="354" t="e">
        <f t="shared" si="25"/>
        <v>#REF!</v>
      </c>
    </row>
    <row r="19" spans="1:57" s="1" customFormat="1" ht="15.75" thickBot="1">
      <c r="B19" s="3" t="s">
        <v>118</v>
      </c>
      <c r="C19" s="4" t="e">
        <f t="shared" si="28"/>
        <v>#REF!</v>
      </c>
      <c r="D19" s="4" t="e">
        <f t="shared" si="26"/>
        <v>#REF!</v>
      </c>
      <c r="E19" s="4" t="e">
        <f>IF(#REF!=0,#REF!,0)</f>
        <v>#REF!</v>
      </c>
      <c r="F19" s="89" t="e">
        <f t="shared" si="40"/>
        <v>#REF!</v>
      </c>
      <c r="G19" s="43" t="e">
        <f>#REF!</f>
        <v>#REF!</v>
      </c>
      <c r="H19" s="43" t="e">
        <f t="shared" ref="H19:H25" si="53">G19*E19</f>
        <v>#REF!</v>
      </c>
      <c r="I19" s="48" t="e">
        <f t="shared" ref="I19:I45" si="54">H19*F19</f>
        <v>#REF!</v>
      </c>
      <c r="J19" s="89" t="e">
        <f t="shared" si="41"/>
        <v>#REF!</v>
      </c>
      <c r="K19" s="43" t="e">
        <f>G19</f>
        <v>#REF!</v>
      </c>
      <c r="L19" s="43" t="e">
        <f t="shared" si="3"/>
        <v>#REF!</v>
      </c>
      <c r="M19" s="48" t="e">
        <f t="shared" si="29"/>
        <v>#REF!</v>
      </c>
      <c r="N19" s="89" t="e">
        <f t="shared" si="42"/>
        <v>#REF!</v>
      </c>
      <c r="O19" s="43" t="e">
        <f>G19</f>
        <v>#REF!</v>
      </c>
      <c r="P19" s="43" t="e">
        <f t="shared" si="5"/>
        <v>#REF!</v>
      </c>
      <c r="Q19" s="48" t="e">
        <f t="shared" si="30"/>
        <v>#REF!</v>
      </c>
      <c r="R19" s="89" t="e">
        <f t="shared" si="43"/>
        <v>#REF!</v>
      </c>
      <c r="S19" s="43">
        <f>0</f>
        <v>0</v>
      </c>
      <c r="T19" s="43" t="e">
        <f t="shared" si="7"/>
        <v>#REF!</v>
      </c>
      <c r="U19" s="90" t="e">
        <f t="shared" si="31"/>
        <v>#REF!</v>
      </c>
      <c r="V19" s="89" t="e">
        <f t="shared" si="44"/>
        <v>#REF!</v>
      </c>
      <c r="W19" s="104" t="e">
        <f>#REF!</f>
        <v>#REF!</v>
      </c>
      <c r="X19" s="39" t="e">
        <f t="shared" si="9"/>
        <v>#REF!</v>
      </c>
      <c r="Y19" s="90" t="e">
        <f t="shared" si="32"/>
        <v>#REF!</v>
      </c>
      <c r="Z19" s="89" t="e">
        <f t="shared" si="45"/>
        <v>#REF!</v>
      </c>
      <c r="AA19" s="79" t="e">
        <f>W19</f>
        <v>#REF!</v>
      </c>
      <c r="AB19" s="39" t="e">
        <f t="shared" si="11"/>
        <v>#REF!</v>
      </c>
      <c r="AC19" s="90" t="e">
        <f t="shared" si="33"/>
        <v>#REF!</v>
      </c>
      <c r="AD19" s="89" t="e">
        <f t="shared" si="46"/>
        <v>#REF!</v>
      </c>
      <c r="AE19" s="79" t="e">
        <f>W19</f>
        <v>#REF!</v>
      </c>
      <c r="AF19" s="39" t="e">
        <f t="shared" si="13"/>
        <v>#REF!</v>
      </c>
      <c r="AG19" s="90" t="e">
        <f t="shared" si="34"/>
        <v>#REF!</v>
      </c>
      <c r="AH19" s="89" t="e">
        <f t="shared" si="47"/>
        <v>#REF!</v>
      </c>
      <c r="AI19" s="79" t="e">
        <f>W19</f>
        <v>#REF!</v>
      </c>
      <c r="AJ19" s="59" t="e">
        <f t="shared" si="15"/>
        <v>#REF!</v>
      </c>
      <c r="AK19" s="90" t="e">
        <f t="shared" si="35"/>
        <v>#REF!</v>
      </c>
      <c r="AL19" s="89" t="e">
        <f t="shared" si="48"/>
        <v>#REF!</v>
      </c>
      <c r="AM19" s="124" t="e">
        <f>#REF!</f>
        <v>#REF!</v>
      </c>
      <c r="AN19" s="38" t="e">
        <f t="shared" si="17"/>
        <v>#REF!</v>
      </c>
      <c r="AO19" s="90" t="e">
        <f t="shared" si="36"/>
        <v>#REF!</v>
      </c>
      <c r="AP19" s="89" t="e">
        <f t="shared" si="49"/>
        <v>#REF!</v>
      </c>
      <c r="AQ19" s="80" t="e">
        <f>AM19</f>
        <v>#REF!</v>
      </c>
      <c r="AR19" s="38" t="e">
        <f t="shared" si="19"/>
        <v>#REF!</v>
      </c>
      <c r="AS19" s="90" t="e">
        <f t="shared" si="37"/>
        <v>#REF!</v>
      </c>
      <c r="AT19" s="89" t="e">
        <f t="shared" si="50"/>
        <v>#REF!</v>
      </c>
      <c r="AU19" s="80" t="e">
        <f>AM19</f>
        <v>#REF!</v>
      </c>
      <c r="AV19" s="38" t="e">
        <f t="shared" si="21"/>
        <v>#REF!</v>
      </c>
      <c r="AW19" s="90" t="e">
        <f t="shared" si="38"/>
        <v>#REF!</v>
      </c>
      <c r="AX19" s="89" t="e">
        <f t="shared" si="51"/>
        <v>#REF!</v>
      </c>
      <c r="AY19" s="123">
        <v>0</v>
      </c>
      <c r="AZ19" s="53" t="e">
        <f t="shared" si="23"/>
        <v>#REF!</v>
      </c>
      <c r="BA19" s="90" t="e">
        <f t="shared" si="39"/>
        <v>#REF!</v>
      </c>
      <c r="BB19" s="352" t="e">
        <f t="shared" si="52"/>
        <v>#REF!</v>
      </c>
      <c r="BC19" s="79">
        <v>303</v>
      </c>
      <c r="BD19" s="46" t="e">
        <f t="shared" si="27"/>
        <v>#REF!</v>
      </c>
      <c r="BE19" s="354" t="e">
        <f t="shared" si="25"/>
        <v>#REF!</v>
      </c>
    </row>
    <row r="20" spans="1:57" ht="15.75" thickBot="1">
      <c r="B20" s="149" t="s">
        <v>271</v>
      </c>
      <c r="C20" s="4" t="e">
        <f t="shared" si="28"/>
        <v>#REF!</v>
      </c>
      <c r="D20" s="4" t="e">
        <f t="shared" si="26"/>
        <v>#REF!</v>
      </c>
      <c r="E20" s="8" t="e">
        <f>((#REF!*#REF!+#REF!*#REF!+#REF!*#REF!+#REF!*#REF!+#REF!*#REF!)/1000)</f>
        <v>#REF!</v>
      </c>
      <c r="F20" s="89" t="e">
        <f t="shared" si="40"/>
        <v>#REF!</v>
      </c>
      <c r="G20" s="9" t="e">
        <f>IF(#REF!=1,#REF!,#REF!)</f>
        <v>#REF!</v>
      </c>
      <c r="H20" s="9" t="e">
        <f t="shared" si="53"/>
        <v>#REF!</v>
      </c>
      <c r="I20" s="48" t="e">
        <f t="shared" si="54"/>
        <v>#REF!</v>
      </c>
      <c r="J20" s="89" t="e">
        <f t="shared" si="41"/>
        <v>#REF!</v>
      </c>
      <c r="K20" s="9" t="e">
        <f>IF(#REF!=1,#REF!,#REF!)</f>
        <v>#REF!</v>
      </c>
      <c r="L20" s="9" t="e">
        <f t="shared" si="3"/>
        <v>#REF!</v>
      </c>
      <c r="M20" s="48" t="e">
        <f t="shared" si="29"/>
        <v>#REF!</v>
      </c>
      <c r="N20" s="89" t="e">
        <f t="shared" si="42"/>
        <v>#REF!</v>
      </c>
      <c r="O20" s="9" t="e">
        <f>IF(#REF!=1,#REF!,#REF!)</f>
        <v>#REF!</v>
      </c>
      <c r="P20" s="9" t="e">
        <f t="shared" si="5"/>
        <v>#REF!</v>
      </c>
      <c r="Q20" s="48" t="e">
        <f t="shared" si="30"/>
        <v>#REF!</v>
      </c>
      <c r="R20" s="89" t="e">
        <f t="shared" si="43"/>
        <v>#REF!</v>
      </c>
      <c r="S20" s="9" t="e">
        <f>IF(#REF!=1,#REF!,#REF!)</f>
        <v>#REF!</v>
      </c>
      <c r="T20" s="9" t="e">
        <f t="shared" si="7"/>
        <v>#REF!</v>
      </c>
      <c r="U20" s="90" t="e">
        <f t="shared" si="31"/>
        <v>#REF!</v>
      </c>
      <c r="V20" s="89" t="e">
        <f t="shared" si="44"/>
        <v>#REF!</v>
      </c>
      <c r="W20" s="105" t="e">
        <f>G20</f>
        <v>#REF!</v>
      </c>
      <c r="X20" s="40" t="e">
        <f t="shared" si="9"/>
        <v>#REF!</v>
      </c>
      <c r="Y20" s="90" t="e">
        <f t="shared" si="32"/>
        <v>#REF!</v>
      </c>
      <c r="Z20" s="89" t="e">
        <f t="shared" si="45"/>
        <v>#REF!</v>
      </c>
      <c r="AA20" s="40" t="e">
        <f>K20</f>
        <v>#REF!</v>
      </c>
      <c r="AB20" s="40" t="e">
        <f t="shared" si="11"/>
        <v>#REF!</v>
      </c>
      <c r="AC20" s="90" t="e">
        <f t="shared" si="33"/>
        <v>#REF!</v>
      </c>
      <c r="AD20" s="89" t="e">
        <f t="shared" si="46"/>
        <v>#REF!</v>
      </c>
      <c r="AE20" s="40" t="e">
        <f>O20</f>
        <v>#REF!</v>
      </c>
      <c r="AF20" s="40" t="e">
        <f t="shared" si="13"/>
        <v>#REF!</v>
      </c>
      <c r="AG20" s="90" t="e">
        <f t="shared" si="34"/>
        <v>#REF!</v>
      </c>
      <c r="AH20" s="89" t="e">
        <f t="shared" si="47"/>
        <v>#REF!</v>
      </c>
      <c r="AI20" s="40" t="e">
        <f>S20</f>
        <v>#REF!</v>
      </c>
      <c r="AJ20" s="60" t="e">
        <f t="shared" si="15"/>
        <v>#REF!</v>
      </c>
      <c r="AK20" s="90" t="e">
        <f t="shared" si="35"/>
        <v>#REF!</v>
      </c>
      <c r="AL20" s="89" t="e">
        <f t="shared" si="48"/>
        <v>#REF!</v>
      </c>
      <c r="AM20" s="125" t="e">
        <f>W20</f>
        <v>#REF!</v>
      </c>
      <c r="AN20" s="37" t="e">
        <f t="shared" si="17"/>
        <v>#REF!</v>
      </c>
      <c r="AO20" s="90" t="e">
        <f t="shared" si="36"/>
        <v>#REF!</v>
      </c>
      <c r="AP20" s="89" t="e">
        <f t="shared" si="49"/>
        <v>#REF!</v>
      </c>
      <c r="AQ20" s="37" t="e">
        <f>AA20</f>
        <v>#REF!</v>
      </c>
      <c r="AR20" s="37" t="e">
        <f t="shared" si="19"/>
        <v>#REF!</v>
      </c>
      <c r="AS20" s="90" t="e">
        <f t="shared" si="37"/>
        <v>#REF!</v>
      </c>
      <c r="AT20" s="89" t="e">
        <f t="shared" si="50"/>
        <v>#REF!</v>
      </c>
      <c r="AU20" s="37" t="e">
        <f>AE20</f>
        <v>#REF!</v>
      </c>
      <c r="AV20" s="37" t="e">
        <f t="shared" si="21"/>
        <v>#REF!</v>
      </c>
      <c r="AW20" s="90" t="e">
        <f t="shared" si="38"/>
        <v>#REF!</v>
      </c>
      <c r="AX20" s="89" t="e">
        <f t="shared" si="51"/>
        <v>#REF!</v>
      </c>
      <c r="AY20" s="125" t="e">
        <f>AI20</f>
        <v>#REF!</v>
      </c>
      <c r="AZ20" s="54" t="e">
        <f t="shared" si="23"/>
        <v>#REF!</v>
      </c>
      <c r="BA20" s="90" t="e">
        <f t="shared" si="39"/>
        <v>#REF!</v>
      </c>
      <c r="BB20" s="352" t="e">
        <f t="shared" si="52"/>
        <v>#REF!</v>
      </c>
      <c r="BC20" s="40" t="e">
        <f>AQ20</f>
        <v>#REF!</v>
      </c>
      <c r="BD20" s="46" t="e">
        <f t="shared" si="27"/>
        <v>#REF!</v>
      </c>
      <c r="BE20" s="354" t="e">
        <f t="shared" si="25"/>
        <v>#REF!</v>
      </c>
    </row>
    <row r="21" spans="1:57" ht="15.75" thickBot="1">
      <c r="B21" s="149" t="s">
        <v>57</v>
      </c>
      <c r="C21" s="4" t="e">
        <f>F21*G21+J21*K21+N21*O21+R21*S21+V21*W21+Z21*AA21+AD21*AE21+AH21*AI21+AL21*AM21+AP21*AQ21+AT21*AU21+AX21*AY21</f>
        <v>#REF!</v>
      </c>
      <c r="D21" s="4" t="e">
        <f t="shared" si="26"/>
        <v>#REF!</v>
      </c>
      <c r="E21" s="8" t="e">
        <f>#REF!/1000</f>
        <v>#REF!</v>
      </c>
      <c r="F21" s="89" t="e">
        <f t="shared" si="40"/>
        <v>#REF!</v>
      </c>
      <c r="G21" s="316" t="e">
        <f>#REF!</f>
        <v>#REF!</v>
      </c>
      <c r="H21" s="9" t="e">
        <f t="shared" si="53"/>
        <v>#REF!</v>
      </c>
      <c r="I21" s="48" t="e">
        <f t="shared" si="54"/>
        <v>#REF!</v>
      </c>
      <c r="J21" s="89" t="e">
        <f t="shared" si="41"/>
        <v>#REF!</v>
      </c>
      <c r="K21" s="316" t="e">
        <f>G21</f>
        <v>#REF!</v>
      </c>
      <c r="L21" s="9" t="e">
        <f t="shared" si="3"/>
        <v>#REF!</v>
      </c>
      <c r="M21" s="48" t="e">
        <f t="shared" si="29"/>
        <v>#REF!</v>
      </c>
      <c r="N21" s="89" t="e">
        <f t="shared" si="42"/>
        <v>#REF!</v>
      </c>
      <c r="O21" s="316" t="e">
        <f>K21</f>
        <v>#REF!</v>
      </c>
      <c r="P21" s="9" t="e">
        <f t="shared" si="5"/>
        <v>#REF!</v>
      </c>
      <c r="Q21" s="48" t="e">
        <f t="shared" si="30"/>
        <v>#REF!</v>
      </c>
      <c r="R21" s="89" t="e">
        <f t="shared" si="43"/>
        <v>#REF!</v>
      </c>
      <c r="S21" s="316" t="e">
        <f>O21</f>
        <v>#REF!</v>
      </c>
      <c r="T21" s="9" t="e">
        <f t="shared" si="7"/>
        <v>#REF!</v>
      </c>
      <c r="U21" s="90" t="e">
        <f t="shared" si="31"/>
        <v>#REF!</v>
      </c>
      <c r="V21" s="89" t="e">
        <f t="shared" si="44"/>
        <v>#REF!</v>
      </c>
      <c r="W21" s="316" t="e">
        <f>S21</f>
        <v>#REF!</v>
      </c>
      <c r="X21" s="40" t="e">
        <f t="shared" si="9"/>
        <v>#REF!</v>
      </c>
      <c r="Y21" s="90" t="e">
        <f t="shared" si="32"/>
        <v>#REF!</v>
      </c>
      <c r="Z21" s="89" t="e">
        <f t="shared" si="45"/>
        <v>#REF!</v>
      </c>
      <c r="AA21" s="316" t="e">
        <f>W21</f>
        <v>#REF!</v>
      </c>
      <c r="AB21" s="40" t="e">
        <f t="shared" si="11"/>
        <v>#REF!</v>
      </c>
      <c r="AC21" s="90" t="e">
        <f t="shared" si="33"/>
        <v>#REF!</v>
      </c>
      <c r="AD21" s="89" t="e">
        <f t="shared" si="46"/>
        <v>#REF!</v>
      </c>
      <c r="AE21" s="40" t="e">
        <f>O21</f>
        <v>#REF!</v>
      </c>
      <c r="AF21" s="40" t="e">
        <f t="shared" si="13"/>
        <v>#REF!</v>
      </c>
      <c r="AG21" s="90" t="e">
        <f t="shared" si="34"/>
        <v>#REF!</v>
      </c>
      <c r="AH21" s="89" t="e">
        <f t="shared" si="47"/>
        <v>#REF!</v>
      </c>
      <c r="AI21" s="40" t="e">
        <f>W21</f>
        <v>#REF!</v>
      </c>
      <c r="AJ21" s="60" t="e">
        <f t="shared" si="15"/>
        <v>#REF!</v>
      </c>
      <c r="AK21" s="90" t="e">
        <f t="shared" si="35"/>
        <v>#REF!</v>
      </c>
      <c r="AL21" s="89" t="e">
        <f t="shared" si="48"/>
        <v>#REF!</v>
      </c>
      <c r="AM21" s="125" t="e">
        <f>W21</f>
        <v>#REF!</v>
      </c>
      <c r="AN21" s="37" t="e">
        <f t="shared" si="17"/>
        <v>#REF!</v>
      </c>
      <c r="AO21" s="90" t="e">
        <f t="shared" si="36"/>
        <v>#REF!</v>
      </c>
      <c r="AP21" s="89" t="e">
        <f t="shared" si="49"/>
        <v>#REF!</v>
      </c>
      <c r="AQ21" s="37" t="e">
        <f>AA21</f>
        <v>#REF!</v>
      </c>
      <c r="AR21" s="37" t="e">
        <f t="shared" si="19"/>
        <v>#REF!</v>
      </c>
      <c r="AS21" s="90" t="e">
        <f t="shared" si="37"/>
        <v>#REF!</v>
      </c>
      <c r="AT21" s="89" t="e">
        <f t="shared" si="50"/>
        <v>#REF!</v>
      </c>
      <c r="AU21" s="37" t="e">
        <f>AE21</f>
        <v>#REF!</v>
      </c>
      <c r="AV21" s="37" t="e">
        <f t="shared" si="21"/>
        <v>#REF!</v>
      </c>
      <c r="AW21" s="90" t="e">
        <f t="shared" si="38"/>
        <v>#REF!</v>
      </c>
      <c r="AX21" s="89" t="e">
        <f t="shared" si="51"/>
        <v>#REF!</v>
      </c>
      <c r="AY21" s="125" t="e">
        <f>AI21</f>
        <v>#REF!</v>
      </c>
      <c r="AZ21" s="54" t="e">
        <f t="shared" si="23"/>
        <v>#REF!</v>
      </c>
      <c r="BA21" s="90" t="e">
        <f t="shared" si="39"/>
        <v>#REF!</v>
      </c>
      <c r="BB21" s="352" t="e">
        <f t="shared" si="52"/>
        <v>#REF!</v>
      </c>
      <c r="BC21" s="40">
        <v>4</v>
      </c>
      <c r="BD21" s="46" t="e">
        <f t="shared" si="27"/>
        <v>#REF!</v>
      </c>
      <c r="BE21" s="354" t="e">
        <f t="shared" si="25"/>
        <v>#REF!</v>
      </c>
    </row>
    <row r="22" spans="1:57" ht="15.75" thickBot="1">
      <c r="B22" s="149" t="s">
        <v>228</v>
      </c>
      <c r="C22" s="4" t="e">
        <f t="shared" si="28"/>
        <v>#REF!</v>
      </c>
      <c r="D22" s="4" t="e">
        <f t="shared" si="26"/>
        <v>#REF!</v>
      </c>
      <c r="E22" s="8" t="e">
        <f>(#REF!*#REF!+#REF!*#REF!+#REF!*#REF!+#REF!*#REF!+#REF!*#REF!)/1000</f>
        <v>#REF!</v>
      </c>
      <c r="F22" s="89" t="e">
        <f>F21</f>
        <v>#REF!</v>
      </c>
      <c r="G22" s="9" t="e">
        <f>IF(#REF!=1,#REF!,#REF!)</f>
        <v>#REF!</v>
      </c>
      <c r="H22" s="9" t="e">
        <f t="shared" si="53"/>
        <v>#REF!</v>
      </c>
      <c r="I22" s="48" t="e">
        <f t="shared" si="54"/>
        <v>#REF!</v>
      </c>
      <c r="J22" s="89" t="e">
        <f>J21</f>
        <v>#REF!</v>
      </c>
      <c r="K22" s="9" t="e">
        <f>#REF!</f>
        <v>#REF!</v>
      </c>
      <c r="L22" s="9" t="e">
        <f t="shared" si="3"/>
        <v>#REF!</v>
      </c>
      <c r="M22" s="48" t="e">
        <f t="shared" si="29"/>
        <v>#REF!</v>
      </c>
      <c r="N22" s="89" t="e">
        <f>N21</f>
        <v>#REF!</v>
      </c>
      <c r="O22" s="9" t="e">
        <f>#REF!</f>
        <v>#REF!</v>
      </c>
      <c r="P22" s="9" t="e">
        <f t="shared" si="5"/>
        <v>#REF!</v>
      </c>
      <c r="Q22" s="48" t="e">
        <f t="shared" si="30"/>
        <v>#REF!</v>
      </c>
      <c r="R22" s="89" t="e">
        <f>R21</f>
        <v>#REF!</v>
      </c>
      <c r="S22" s="9" t="e">
        <f>#REF!</f>
        <v>#REF!</v>
      </c>
      <c r="T22" s="9" t="e">
        <f t="shared" si="7"/>
        <v>#REF!</v>
      </c>
      <c r="U22" s="90" t="e">
        <f t="shared" si="31"/>
        <v>#REF!</v>
      </c>
      <c r="V22" s="89" t="e">
        <f>V21</f>
        <v>#REF!</v>
      </c>
      <c r="W22" s="105" t="e">
        <f>G22</f>
        <v>#REF!</v>
      </c>
      <c r="X22" s="40" t="e">
        <f t="shared" si="9"/>
        <v>#REF!</v>
      </c>
      <c r="Y22" s="90" t="e">
        <f t="shared" si="32"/>
        <v>#REF!</v>
      </c>
      <c r="Z22" s="89" t="e">
        <f>Z21</f>
        <v>#REF!</v>
      </c>
      <c r="AA22" s="40" t="e">
        <f>K22</f>
        <v>#REF!</v>
      </c>
      <c r="AB22" s="40" t="e">
        <f t="shared" si="11"/>
        <v>#REF!</v>
      </c>
      <c r="AC22" s="90" t="e">
        <f t="shared" si="33"/>
        <v>#REF!</v>
      </c>
      <c r="AD22" s="89" t="e">
        <f>AD21</f>
        <v>#REF!</v>
      </c>
      <c r="AE22" s="40" t="e">
        <f>O22</f>
        <v>#REF!</v>
      </c>
      <c r="AF22" s="40" t="e">
        <f t="shared" si="13"/>
        <v>#REF!</v>
      </c>
      <c r="AG22" s="90" t="e">
        <f t="shared" si="34"/>
        <v>#REF!</v>
      </c>
      <c r="AH22" s="89" t="e">
        <f>AH21</f>
        <v>#REF!</v>
      </c>
      <c r="AI22" s="40" t="e">
        <f>W22</f>
        <v>#REF!</v>
      </c>
      <c r="AJ22" s="60" t="e">
        <f t="shared" si="15"/>
        <v>#REF!</v>
      </c>
      <c r="AK22" s="90" t="e">
        <f t="shared" si="35"/>
        <v>#REF!</v>
      </c>
      <c r="AL22" s="89" t="e">
        <f>AL21</f>
        <v>#REF!</v>
      </c>
      <c r="AM22" s="125" t="e">
        <f>W22</f>
        <v>#REF!</v>
      </c>
      <c r="AN22" s="37" t="e">
        <f t="shared" si="17"/>
        <v>#REF!</v>
      </c>
      <c r="AO22" s="90" t="e">
        <f t="shared" si="36"/>
        <v>#REF!</v>
      </c>
      <c r="AP22" s="89" t="e">
        <f>AP21</f>
        <v>#REF!</v>
      </c>
      <c r="AQ22" s="37" t="e">
        <f>AA22</f>
        <v>#REF!</v>
      </c>
      <c r="AR22" s="37" t="e">
        <f t="shared" si="19"/>
        <v>#REF!</v>
      </c>
      <c r="AS22" s="90" t="e">
        <f t="shared" si="37"/>
        <v>#REF!</v>
      </c>
      <c r="AT22" s="89" t="e">
        <f>AT21</f>
        <v>#REF!</v>
      </c>
      <c r="AU22" s="37" t="e">
        <f>AE22</f>
        <v>#REF!</v>
      </c>
      <c r="AV22" s="37" t="e">
        <f t="shared" si="21"/>
        <v>#REF!</v>
      </c>
      <c r="AW22" s="90" t="e">
        <f t="shared" si="38"/>
        <v>#REF!</v>
      </c>
      <c r="AX22" s="89" t="e">
        <f>AX21</f>
        <v>#REF!</v>
      </c>
      <c r="AY22" s="125" t="e">
        <f>AI22</f>
        <v>#REF!</v>
      </c>
      <c r="AZ22" s="54" t="e">
        <f t="shared" si="23"/>
        <v>#REF!</v>
      </c>
      <c r="BA22" s="90" t="e">
        <f t="shared" si="39"/>
        <v>#REF!</v>
      </c>
      <c r="BB22" s="352" t="e">
        <f>BB21</f>
        <v>#REF!</v>
      </c>
      <c r="BC22" s="40">
        <f>BC21</f>
        <v>4</v>
      </c>
      <c r="BD22" s="46" t="e">
        <f t="shared" si="27"/>
        <v>#REF!</v>
      </c>
      <c r="BE22" s="354" t="e">
        <f t="shared" si="25"/>
        <v>#REF!</v>
      </c>
    </row>
    <row r="23" spans="1:57" ht="15.75" thickBot="1">
      <c r="B23" s="8" t="s">
        <v>227</v>
      </c>
      <c r="C23" s="4" t="e">
        <f t="shared" si="28"/>
        <v>#REF!</v>
      </c>
      <c r="D23" s="4" t="e">
        <f t="shared" si="26"/>
        <v>#REF!</v>
      </c>
      <c r="E23" s="8" t="e">
        <f>0.5*E58</f>
        <v>#REF!</v>
      </c>
      <c r="F23" s="89" t="e">
        <f t="shared" si="40"/>
        <v>#REF!</v>
      </c>
      <c r="G23" s="9" t="e">
        <f>G22</f>
        <v>#REF!</v>
      </c>
      <c r="H23" s="9" t="e">
        <f t="shared" si="53"/>
        <v>#REF!</v>
      </c>
      <c r="I23" s="48" t="e">
        <f t="shared" si="54"/>
        <v>#REF!</v>
      </c>
      <c r="J23" s="89" t="e">
        <f t="shared" si="41"/>
        <v>#REF!</v>
      </c>
      <c r="K23" s="9" t="e">
        <f>K22</f>
        <v>#REF!</v>
      </c>
      <c r="L23" s="9" t="e">
        <f t="shared" si="3"/>
        <v>#REF!</v>
      </c>
      <c r="M23" s="48" t="e">
        <f t="shared" si="29"/>
        <v>#REF!</v>
      </c>
      <c r="N23" s="89" t="e">
        <f t="shared" si="42"/>
        <v>#REF!</v>
      </c>
      <c r="O23" s="9" t="e">
        <f>O22</f>
        <v>#REF!</v>
      </c>
      <c r="P23" s="9" t="e">
        <f t="shared" si="5"/>
        <v>#REF!</v>
      </c>
      <c r="Q23" s="48" t="e">
        <f t="shared" si="30"/>
        <v>#REF!</v>
      </c>
      <c r="R23" s="89" t="e">
        <f t="shared" si="43"/>
        <v>#REF!</v>
      </c>
      <c r="S23" s="9" t="e">
        <f>S22</f>
        <v>#REF!</v>
      </c>
      <c r="T23" s="9" t="e">
        <f t="shared" si="7"/>
        <v>#REF!</v>
      </c>
      <c r="U23" s="90" t="e">
        <f t="shared" si="31"/>
        <v>#REF!</v>
      </c>
      <c r="V23" s="89" t="e">
        <f t="shared" si="44"/>
        <v>#REF!</v>
      </c>
      <c r="W23" s="105" t="e">
        <f>G23</f>
        <v>#REF!</v>
      </c>
      <c r="X23" s="40" t="e">
        <f t="shared" si="9"/>
        <v>#REF!</v>
      </c>
      <c r="Y23" s="90" t="e">
        <f t="shared" si="32"/>
        <v>#REF!</v>
      </c>
      <c r="Z23" s="89" t="e">
        <f t="shared" si="45"/>
        <v>#REF!</v>
      </c>
      <c r="AA23" s="40" t="e">
        <f>K23</f>
        <v>#REF!</v>
      </c>
      <c r="AB23" s="40" t="e">
        <f t="shared" si="11"/>
        <v>#REF!</v>
      </c>
      <c r="AC23" s="90" t="e">
        <f t="shared" si="33"/>
        <v>#REF!</v>
      </c>
      <c r="AD23" s="89" t="e">
        <f t="shared" si="46"/>
        <v>#REF!</v>
      </c>
      <c r="AE23" s="40" t="e">
        <f>O23</f>
        <v>#REF!</v>
      </c>
      <c r="AF23" s="40" t="e">
        <f t="shared" si="13"/>
        <v>#REF!</v>
      </c>
      <c r="AG23" s="90" t="e">
        <f t="shared" si="34"/>
        <v>#REF!</v>
      </c>
      <c r="AH23" s="89" t="e">
        <f t="shared" si="47"/>
        <v>#REF!</v>
      </c>
      <c r="AI23" s="40" t="e">
        <f>W23</f>
        <v>#REF!</v>
      </c>
      <c r="AJ23" s="60" t="e">
        <f t="shared" si="15"/>
        <v>#REF!</v>
      </c>
      <c r="AK23" s="90" t="e">
        <f t="shared" si="35"/>
        <v>#REF!</v>
      </c>
      <c r="AL23" s="89" t="e">
        <f t="shared" si="48"/>
        <v>#REF!</v>
      </c>
      <c r="AM23" s="125" t="e">
        <f>W23</f>
        <v>#REF!</v>
      </c>
      <c r="AN23" s="37" t="e">
        <f t="shared" si="17"/>
        <v>#REF!</v>
      </c>
      <c r="AO23" s="90" t="e">
        <f t="shared" si="36"/>
        <v>#REF!</v>
      </c>
      <c r="AP23" s="89" t="e">
        <f t="shared" si="49"/>
        <v>#REF!</v>
      </c>
      <c r="AQ23" s="37" t="e">
        <f>AA23</f>
        <v>#REF!</v>
      </c>
      <c r="AR23" s="37" t="e">
        <f t="shared" si="19"/>
        <v>#REF!</v>
      </c>
      <c r="AS23" s="90" t="e">
        <f t="shared" si="37"/>
        <v>#REF!</v>
      </c>
      <c r="AT23" s="89" t="e">
        <f t="shared" si="50"/>
        <v>#REF!</v>
      </c>
      <c r="AU23" s="37" t="e">
        <f>AE23</f>
        <v>#REF!</v>
      </c>
      <c r="AV23" s="37" t="e">
        <f t="shared" si="21"/>
        <v>#REF!</v>
      </c>
      <c r="AW23" s="90" t="e">
        <f t="shared" si="38"/>
        <v>#REF!</v>
      </c>
      <c r="AX23" s="89" t="e">
        <f t="shared" si="51"/>
        <v>#REF!</v>
      </c>
      <c r="AY23" s="125" t="e">
        <f>AI23</f>
        <v>#REF!</v>
      </c>
      <c r="AZ23" s="54" t="e">
        <f t="shared" si="23"/>
        <v>#REF!</v>
      </c>
      <c r="BA23" s="90" t="e">
        <f t="shared" si="39"/>
        <v>#REF!</v>
      </c>
      <c r="BB23" s="352" t="e">
        <f t="shared" si="52"/>
        <v>#REF!</v>
      </c>
      <c r="BC23" s="40">
        <f>BC22</f>
        <v>4</v>
      </c>
      <c r="BD23" s="46" t="e">
        <f t="shared" si="27"/>
        <v>#REF!</v>
      </c>
      <c r="BE23" s="354" t="e">
        <f t="shared" si="25"/>
        <v>#REF!</v>
      </c>
    </row>
    <row r="24" spans="1:57" s="7" customFormat="1" ht="15.75" thickBot="1">
      <c r="B24" s="6" t="s">
        <v>128</v>
      </c>
      <c r="C24" s="4" t="e">
        <f t="shared" si="28"/>
        <v>#REF!</v>
      </c>
      <c r="D24" s="4" t="e">
        <f t="shared" si="26"/>
        <v>#REF!</v>
      </c>
      <c r="E24" s="8" t="e">
        <f>#REF!/1000</f>
        <v>#REF!</v>
      </c>
      <c r="F24" s="89" t="e">
        <f>F82</f>
        <v>#REF!</v>
      </c>
      <c r="G24" s="44" t="e">
        <f>IF(#REF!="до 640",#REF!,#REF!)</f>
        <v>#REF!</v>
      </c>
      <c r="H24" s="9" t="e">
        <f t="shared" si="53"/>
        <v>#REF!</v>
      </c>
      <c r="I24" s="48" t="e">
        <f t="shared" si="54"/>
        <v>#REF!</v>
      </c>
      <c r="J24" s="89" t="e">
        <f>J82</f>
        <v>#REF!</v>
      </c>
      <c r="K24" s="9" t="e">
        <f t="shared" ref="K24:K29" si="55">G24</f>
        <v>#REF!</v>
      </c>
      <c r="L24" s="9" t="e">
        <f t="shared" si="3"/>
        <v>#REF!</v>
      </c>
      <c r="M24" s="48" t="e">
        <f t="shared" si="29"/>
        <v>#REF!</v>
      </c>
      <c r="N24" s="89" t="e">
        <f>N82</f>
        <v>#REF!</v>
      </c>
      <c r="O24" s="9" t="e">
        <f t="shared" ref="O24:O29" si="56">G24</f>
        <v>#REF!</v>
      </c>
      <c r="P24" s="9" t="e">
        <f t="shared" si="5"/>
        <v>#REF!</v>
      </c>
      <c r="Q24" s="48" t="e">
        <f t="shared" si="30"/>
        <v>#REF!</v>
      </c>
      <c r="R24" s="89" t="e">
        <f>R82</f>
        <v>#REF!</v>
      </c>
      <c r="S24" s="9" t="e">
        <f t="shared" ref="S24:S29" si="57">G24</f>
        <v>#REF!</v>
      </c>
      <c r="T24" s="9" t="e">
        <f t="shared" si="7"/>
        <v>#REF!</v>
      </c>
      <c r="U24" s="90" t="e">
        <f t="shared" si="31"/>
        <v>#REF!</v>
      </c>
      <c r="V24" s="89" t="e">
        <f>V82</f>
        <v>#REF!</v>
      </c>
      <c r="W24" s="105" t="e">
        <f>IF(#REF!="до 640",#REF!,#REF!)</f>
        <v>#REF!</v>
      </c>
      <c r="X24" s="40" t="e">
        <f t="shared" si="9"/>
        <v>#REF!</v>
      </c>
      <c r="Y24" s="90" t="e">
        <f t="shared" si="32"/>
        <v>#REF!</v>
      </c>
      <c r="Z24" s="89" t="e">
        <f>Z82</f>
        <v>#REF!</v>
      </c>
      <c r="AA24" s="40" t="e">
        <f t="shared" ref="AA24:AA29" si="58">W24</f>
        <v>#REF!</v>
      </c>
      <c r="AB24" s="40" t="e">
        <f t="shared" si="11"/>
        <v>#REF!</v>
      </c>
      <c r="AC24" s="90" t="e">
        <f t="shared" si="33"/>
        <v>#REF!</v>
      </c>
      <c r="AD24" s="89" t="e">
        <f>AD82</f>
        <v>#REF!</v>
      </c>
      <c r="AE24" s="40" t="e">
        <f t="shared" ref="AE24:AE29" si="59">W24</f>
        <v>#REF!</v>
      </c>
      <c r="AF24" s="40" t="e">
        <f t="shared" si="13"/>
        <v>#REF!</v>
      </c>
      <c r="AG24" s="90" t="e">
        <f t="shared" si="34"/>
        <v>#REF!</v>
      </c>
      <c r="AH24" s="89" t="e">
        <f>AH82</f>
        <v>#REF!</v>
      </c>
      <c r="AI24" s="40" t="e">
        <f>AA24</f>
        <v>#REF!</v>
      </c>
      <c r="AJ24" s="60" t="e">
        <f t="shared" si="15"/>
        <v>#REF!</v>
      </c>
      <c r="AK24" s="90" t="e">
        <f t="shared" si="35"/>
        <v>#REF!</v>
      </c>
      <c r="AL24" s="89" t="e">
        <f>AL82</f>
        <v>#REF!</v>
      </c>
      <c r="AM24" s="125" t="e">
        <f>IF(#REF!="до 640",#REF!,#REF!)</f>
        <v>#REF!</v>
      </c>
      <c r="AN24" s="37" t="e">
        <f t="shared" si="17"/>
        <v>#REF!</v>
      </c>
      <c r="AO24" s="90" t="e">
        <f t="shared" si="36"/>
        <v>#REF!</v>
      </c>
      <c r="AP24" s="89" t="e">
        <f>AP82</f>
        <v>#REF!</v>
      </c>
      <c r="AQ24" s="37" t="e">
        <f t="shared" ref="AQ24:AQ29" si="60">AM24</f>
        <v>#REF!</v>
      </c>
      <c r="AR24" s="37" t="e">
        <f t="shared" si="19"/>
        <v>#REF!</v>
      </c>
      <c r="AS24" s="90" t="e">
        <f t="shared" si="37"/>
        <v>#REF!</v>
      </c>
      <c r="AT24" s="89" t="e">
        <f>AT82</f>
        <v>#REF!</v>
      </c>
      <c r="AU24" s="37" t="e">
        <f>AM24</f>
        <v>#REF!</v>
      </c>
      <c r="AV24" s="37" t="e">
        <f t="shared" si="21"/>
        <v>#REF!</v>
      </c>
      <c r="AW24" s="90" t="e">
        <f t="shared" si="38"/>
        <v>#REF!</v>
      </c>
      <c r="AX24" s="89" t="e">
        <f>AX82</f>
        <v>#REF!</v>
      </c>
      <c r="AY24" s="125" t="e">
        <f>AM24</f>
        <v>#REF!</v>
      </c>
      <c r="AZ24" s="54" t="e">
        <f t="shared" si="23"/>
        <v>#REF!</v>
      </c>
      <c r="BA24" s="90" t="e">
        <f t="shared" si="39"/>
        <v>#REF!</v>
      </c>
      <c r="BB24" s="352" t="e">
        <f>BB82</f>
        <v>#REF!</v>
      </c>
      <c r="BC24" s="367" t="e">
        <f>#REF!</f>
        <v>#REF!</v>
      </c>
      <c r="BD24" s="46" t="e">
        <f t="shared" si="27"/>
        <v>#REF!</v>
      </c>
      <c r="BE24" s="354" t="e">
        <f t="shared" si="25"/>
        <v>#REF!</v>
      </c>
    </row>
    <row r="25" spans="1:57" s="7" customFormat="1">
      <c r="B25" s="6" t="s">
        <v>128</v>
      </c>
      <c r="C25" s="4" t="e">
        <f t="shared" si="28"/>
        <v>#REF!</v>
      </c>
      <c r="D25" s="4" t="e">
        <f t="shared" si="26"/>
        <v>#REF!</v>
      </c>
      <c r="E25" s="8" t="e">
        <f>#REF!/1000</f>
        <v>#REF!</v>
      </c>
      <c r="F25" s="89" t="e">
        <f>F24</f>
        <v>#REF!</v>
      </c>
      <c r="G25" s="44" t="e">
        <f>IF(#REF!="до 640",#REF!,#REF!)</f>
        <v>#REF!</v>
      </c>
      <c r="H25" s="9" t="e">
        <f t="shared" si="53"/>
        <v>#REF!</v>
      </c>
      <c r="I25" s="48" t="e">
        <f t="shared" si="54"/>
        <v>#REF!</v>
      </c>
      <c r="J25" s="89" t="e">
        <f>J24</f>
        <v>#REF!</v>
      </c>
      <c r="K25" s="9" t="e">
        <f t="shared" si="55"/>
        <v>#REF!</v>
      </c>
      <c r="L25" s="9" t="e">
        <f t="shared" si="3"/>
        <v>#REF!</v>
      </c>
      <c r="M25" s="48" t="e">
        <f t="shared" si="29"/>
        <v>#REF!</v>
      </c>
      <c r="N25" s="89" t="e">
        <f>N24</f>
        <v>#REF!</v>
      </c>
      <c r="O25" s="9" t="e">
        <f t="shared" si="56"/>
        <v>#REF!</v>
      </c>
      <c r="P25" s="9" t="e">
        <f t="shared" si="5"/>
        <v>#REF!</v>
      </c>
      <c r="Q25" s="48" t="e">
        <f t="shared" si="30"/>
        <v>#REF!</v>
      </c>
      <c r="R25" s="89" t="e">
        <f>R24</f>
        <v>#REF!</v>
      </c>
      <c r="S25" s="9" t="e">
        <f t="shared" si="57"/>
        <v>#REF!</v>
      </c>
      <c r="T25" s="9" t="e">
        <f t="shared" si="7"/>
        <v>#REF!</v>
      </c>
      <c r="U25" s="90" t="e">
        <f t="shared" si="31"/>
        <v>#REF!</v>
      </c>
      <c r="V25" s="89" t="e">
        <f>V24</f>
        <v>#REF!</v>
      </c>
      <c r="W25" s="105" t="e">
        <f>IF(#REF!="до 640",#REF!,#REF!)</f>
        <v>#REF!</v>
      </c>
      <c r="X25" s="40" t="e">
        <f t="shared" si="9"/>
        <v>#REF!</v>
      </c>
      <c r="Y25" s="90" t="e">
        <f t="shared" si="32"/>
        <v>#REF!</v>
      </c>
      <c r="Z25" s="89" t="e">
        <f>Z24</f>
        <v>#REF!</v>
      </c>
      <c r="AA25" s="40" t="e">
        <f t="shared" si="58"/>
        <v>#REF!</v>
      </c>
      <c r="AB25" s="40" t="e">
        <f t="shared" si="11"/>
        <v>#REF!</v>
      </c>
      <c r="AC25" s="90" t="e">
        <f t="shared" si="33"/>
        <v>#REF!</v>
      </c>
      <c r="AD25" s="89" t="e">
        <f>AD24</f>
        <v>#REF!</v>
      </c>
      <c r="AE25" s="40" t="e">
        <f t="shared" si="59"/>
        <v>#REF!</v>
      </c>
      <c r="AF25" s="40" t="e">
        <f t="shared" si="13"/>
        <v>#REF!</v>
      </c>
      <c r="AG25" s="90" t="e">
        <f t="shared" si="34"/>
        <v>#REF!</v>
      </c>
      <c r="AH25" s="89" t="e">
        <f>AH24</f>
        <v>#REF!</v>
      </c>
      <c r="AI25" s="40" t="e">
        <f>AA25</f>
        <v>#REF!</v>
      </c>
      <c r="AJ25" s="60" t="e">
        <f t="shared" si="15"/>
        <v>#REF!</v>
      </c>
      <c r="AK25" s="90" t="e">
        <f t="shared" si="35"/>
        <v>#REF!</v>
      </c>
      <c r="AL25" s="89" t="e">
        <f>AL24</f>
        <v>#REF!</v>
      </c>
      <c r="AM25" s="125" t="e">
        <f>IF(#REF!="до 640",#REF!,#REF!)</f>
        <v>#REF!</v>
      </c>
      <c r="AN25" s="37" t="e">
        <f t="shared" si="17"/>
        <v>#REF!</v>
      </c>
      <c r="AO25" s="90" t="e">
        <f t="shared" si="36"/>
        <v>#REF!</v>
      </c>
      <c r="AP25" s="89" t="e">
        <f>AP24</f>
        <v>#REF!</v>
      </c>
      <c r="AQ25" s="37" t="e">
        <f t="shared" si="60"/>
        <v>#REF!</v>
      </c>
      <c r="AR25" s="37" t="e">
        <f t="shared" si="19"/>
        <v>#REF!</v>
      </c>
      <c r="AS25" s="90" t="e">
        <f t="shared" si="37"/>
        <v>#REF!</v>
      </c>
      <c r="AT25" s="89" t="e">
        <f>AT24</f>
        <v>#REF!</v>
      </c>
      <c r="AU25" s="37" t="e">
        <f>AM25</f>
        <v>#REF!</v>
      </c>
      <c r="AV25" s="37" t="e">
        <f t="shared" si="21"/>
        <v>#REF!</v>
      </c>
      <c r="AW25" s="90" t="e">
        <f t="shared" si="38"/>
        <v>#REF!</v>
      </c>
      <c r="AX25" s="89" t="e">
        <f>AX24</f>
        <v>#REF!</v>
      </c>
      <c r="AY25" s="125" t="e">
        <f>AM25</f>
        <v>#REF!</v>
      </c>
      <c r="AZ25" s="54" t="e">
        <f t="shared" si="23"/>
        <v>#REF!</v>
      </c>
      <c r="BA25" s="90" t="e">
        <f t="shared" si="39"/>
        <v>#REF!</v>
      </c>
      <c r="BB25" s="352" t="e">
        <f>BB24</f>
        <v>#REF!</v>
      </c>
      <c r="BC25" s="367" t="e">
        <f>#REF!</f>
        <v>#REF!</v>
      </c>
      <c r="BD25" s="46" t="e">
        <f t="shared" si="27"/>
        <v>#REF!</v>
      </c>
      <c r="BE25" s="354" t="e">
        <f t="shared" si="25"/>
        <v>#REF!</v>
      </c>
    </row>
    <row r="26" spans="1:57" s="7" customFormat="1">
      <c r="B26" s="6" t="s">
        <v>205</v>
      </c>
      <c r="C26" s="4" t="e">
        <f t="shared" si="28"/>
        <v>#REF!</v>
      </c>
      <c r="D26" s="4" t="e">
        <f t="shared" si="26"/>
        <v>#REF!</v>
      </c>
      <c r="E26" s="8"/>
      <c r="F26" s="89" t="e">
        <f>F81</f>
        <v>#REF!</v>
      </c>
      <c r="G26" s="44" t="e">
        <f>#REF!</f>
        <v>#REF!</v>
      </c>
      <c r="H26" s="9"/>
      <c r="I26" s="48" t="e">
        <f t="shared" si="54"/>
        <v>#REF!</v>
      </c>
      <c r="J26" s="89" t="e">
        <f>J81</f>
        <v>#REF!</v>
      </c>
      <c r="K26" s="44" t="e">
        <f t="shared" si="55"/>
        <v>#REF!</v>
      </c>
      <c r="L26" s="9"/>
      <c r="M26" s="48" t="e">
        <f t="shared" si="29"/>
        <v>#REF!</v>
      </c>
      <c r="N26" s="89" t="e">
        <f>N81</f>
        <v>#REF!</v>
      </c>
      <c r="O26" s="44" t="e">
        <f t="shared" si="56"/>
        <v>#REF!</v>
      </c>
      <c r="P26" s="9"/>
      <c r="Q26" s="48" t="e">
        <f t="shared" si="30"/>
        <v>#REF!</v>
      </c>
      <c r="R26" s="89" t="e">
        <f>R81</f>
        <v>#REF!</v>
      </c>
      <c r="S26" s="44" t="e">
        <f t="shared" si="57"/>
        <v>#REF!</v>
      </c>
      <c r="T26" s="9"/>
      <c r="U26" s="90" t="e">
        <f t="shared" si="31"/>
        <v>#REF!</v>
      </c>
      <c r="V26" s="89" t="e">
        <f>V81</f>
        <v>#REF!</v>
      </c>
      <c r="W26" s="106" t="e">
        <f>#REF!</f>
        <v>#REF!</v>
      </c>
      <c r="X26" s="40"/>
      <c r="Y26" s="90" t="e">
        <f t="shared" si="32"/>
        <v>#REF!</v>
      </c>
      <c r="Z26" s="89" t="e">
        <f>Z81</f>
        <v>#REF!</v>
      </c>
      <c r="AA26" s="41" t="e">
        <f t="shared" si="58"/>
        <v>#REF!</v>
      </c>
      <c r="AB26" s="40"/>
      <c r="AC26" s="90" t="e">
        <f t="shared" si="33"/>
        <v>#REF!</v>
      </c>
      <c r="AD26" s="89" t="e">
        <f>AD81</f>
        <v>#REF!</v>
      </c>
      <c r="AE26" s="41" t="e">
        <f t="shared" si="59"/>
        <v>#REF!</v>
      </c>
      <c r="AF26" s="40"/>
      <c r="AG26" s="90" t="e">
        <f t="shared" si="34"/>
        <v>#REF!</v>
      </c>
      <c r="AH26" s="89" t="e">
        <f>AH81</f>
        <v>#REF!</v>
      </c>
      <c r="AI26" s="41" t="e">
        <f>W26</f>
        <v>#REF!</v>
      </c>
      <c r="AJ26" s="60"/>
      <c r="AK26" s="90" t="e">
        <f t="shared" si="35"/>
        <v>#REF!</v>
      </c>
      <c r="AL26" s="89" t="e">
        <f>AL81</f>
        <v>#REF!</v>
      </c>
      <c r="AM26" s="126" t="e">
        <f>#REF!</f>
        <v>#REF!</v>
      </c>
      <c r="AN26" s="37"/>
      <c r="AO26" s="90" t="e">
        <f t="shared" si="36"/>
        <v>#REF!</v>
      </c>
      <c r="AP26" s="89" t="e">
        <f>AP81</f>
        <v>#REF!</v>
      </c>
      <c r="AQ26" s="55" t="e">
        <f t="shared" si="60"/>
        <v>#REF!</v>
      </c>
      <c r="AR26" s="37"/>
      <c r="AS26" s="90" t="e">
        <f t="shared" si="37"/>
        <v>#REF!</v>
      </c>
      <c r="AT26" s="89" t="e">
        <f>AT81</f>
        <v>#REF!</v>
      </c>
      <c r="AU26" s="55" t="e">
        <f>AQ26</f>
        <v>#REF!</v>
      </c>
      <c r="AV26" s="37"/>
      <c r="AW26" s="90" t="e">
        <f t="shared" si="38"/>
        <v>#REF!</v>
      </c>
      <c r="AX26" s="89" t="e">
        <f>AX81</f>
        <v>#REF!</v>
      </c>
      <c r="AY26" s="126" t="e">
        <f>AU26</f>
        <v>#REF!</v>
      </c>
      <c r="AZ26" s="54"/>
      <c r="BA26" s="90" t="e">
        <f t="shared" si="39"/>
        <v>#REF!</v>
      </c>
      <c r="BB26" s="352" t="e">
        <f>BB81</f>
        <v>#REF!</v>
      </c>
      <c r="BC26" s="41"/>
      <c r="BD26" s="40"/>
      <c r="BE26" s="354" t="e">
        <f t="shared" si="25"/>
        <v>#REF!</v>
      </c>
    </row>
    <row r="27" spans="1:57" s="7" customFormat="1">
      <c r="B27" s="6" t="s">
        <v>205</v>
      </c>
      <c r="C27" s="4" t="e">
        <f t="shared" si="28"/>
        <v>#REF!</v>
      </c>
      <c r="D27" s="4" t="e">
        <f t="shared" si="26"/>
        <v>#REF!</v>
      </c>
      <c r="E27" s="8"/>
      <c r="F27" s="89" t="e">
        <f t="shared" ref="F27:F48" si="61">F26</f>
        <v>#REF!</v>
      </c>
      <c r="G27" s="44" t="e">
        <f>#REF!</f>
        <v>#REF!</v>
      </c>
      <c r="H27" s="9"/>
      <c r="I27" s="48" t="e">
        <f t="shared" si="54"/>
        <v>#REF!</v>
      </c>
      <c r="J27" s="89" t="e">
        <f t="shared" ref="J27:J48" si="62">J26</f>
        <v>#REF!</v>
      </c>
      <c r="K27" s="44" t="e">
        <f t="shared" si="55"/>
        <v>#REF!</v>
      </c>
      <c r="L27" s="9"/>
      <c r="M27" s="48" t="e">
        <f t="shared" si="29"/>
        <v>#REF!</v>
      </c>
      <c r="N27" s="89" t="e">
        <f t="shared" ref="N27:N48" si="63">N26</f>
        <v>#REF!</v>
      </c>
      <c r="O27" s="44" t="e">
        <f t="shared" si="56"/>
        <v>#REF!</v>
      </c>
      <c r="P27" s="9"/>
      <c r="Q27" s="48" t="e">
        <f t="shared" si="30"/>
        <v>#REF!</v>
      </c>
      <c r="R27" s="89" t="e">
        <f t="shared" ref="R27:R48" si="64">R26</f>
        <v>#REF!</v>
      </c>
      <c r="S27" s="44" t="e">
        <f t="shared" si="57"/>
        <v>#REF!</v>
      </c>
      <c r="T27" s="9"/>
      <c r="U27" s="90" t="e">
        <f t="shared" si="31"/>
        <v>#REF!</v>
      </c>
      <c r="V27" s="89" t="e">
        <f t="shared" ref="V27:V48" si="65">V26</f>
        <v>#REF!</v>
      </c>
      <c r="W27" s="106" t="e">
        <f>#REF!</f>
        <v>#REF!</v>
      </c>
      <c r="X27" s="40"/>
      <c r="Y27" s="90" t="e">
        <f t="shared" si="32"/>
        <v>#REF!</v>
      </c>
      <c r="Z27" s="89" t="e">
        <f t="shared" ref="Z27:Z48" si="66">Z26</f>
        <v>#REF!</v>
      </c>
      <c r="AA27" s="41" t="e">
        <f t="shared" si="58"/>
        <v>#REF!</v>
      </c>
      <c r="AB27" s="40"/>
      <c r="AC27" s="90" t="e">
        <f t="shared" si="33"/>
        <v>#REF!</v>
      </c>
      <c r="AD27" s="89" t="e">
        <f t="shared" ref="AD27:AD48" si="67">AD26</f>
        <v>#REF!</v>
      </c>
      <c r="AE27" s="41" t="e">
        <f t="shared" si="59"/>
        <v>#REF!</v>
      </c>
      <c r="AF27" s="40"/>
      <c r="AG27" s="90" t="e">
        <f t="shared" si="34"/>
        <v>#REF!</v>
      </c>
      <c r="AH27" s="89" t="e">
        <f t="shared" ref="AH27:AH48" si="68">AH26</f>
        <v>#REF!</v>
      </c>
      <c r="AI27" s="41" t="e">
        <f>W27</f>
        <v>#REF!</v>
      </c>
      <c r="AJ27" s="60"/>
      <c r="AK27" s="90" t="e">
        <f t="shared" si="35"/>
        <v>#REF!</v>
      </c>
      <c r="AL27" s="89" t="e">
        <f t="shared" ref="AL27:AL48" si="69">AL26</f>
        <v>#REF!</v>
      </c>
      <c r="AM27" s="126" t="e">
        <f>#REF!</f>
        <v>#REF!</v>
      </c>
      <c r="AN27" s="37"/>
      <c r="AO27" s="90" t="e">
        <f t="shared" si="36"/>
        <v>#REF!</v>
      </c>
      <c r="AP27" s="89" t="e">
        <f t="shared" ref="AP27:AP48" si="70">AP26</f>
        <v>#REF!</v>
      </c>
      <c r="AQ27" s="55" t="e">
        <f t="shared" si="60"/>
        <v>#REF!</v>
      </c>
      <c r="AR27" s="37"/>
      <c r="AS27" s="90" t="e">
        <f t="shared" si="37"/>
        <v>#REF!</v>
      </c>
      <c r="AT27" s="89" t="e">
        <f t="shared" ref="AT27:AT48" si="71">AT26</f>
        <v>#REF!</v>
      </c>
      <c r="AU27" s="55" t="e">
        <f>AQ27</f>
        <v>#REF!</v>
      </c>
      <c r="AV27" s="37"/>
      <c r="AW27" s="90" t="e">
        <f t="shared" si="38"/>
        <v>#REF!</v>
      </c>
      <c r="AX27" s="89" t="e">
        <f t="shared" ref="AX27:AX48" si="72">AX26</f>
        <v>#REF!</v>
      </c>
      <c r="AY27" s="126" t="e">
        <f>AU27</f>
        <v>#REF!</v>
      </c>
      <c r="AZ27" s="54"/>
      <c r="BA27" s="90" t="e">
        <f t="shared" si="39"/>
        <v>#REF!</v>
      </c>
      <c r="BB27" s="352" t="e">
        <f t="shared" ref="BB27:BB48" si="73">BB26</f>
        <v>#REF!</v>
      </c>
      <c r="BC27" s="41"/>
      <c r="BD27" s="40"/>
      <c r="BE27" s="354" t="e">
        <f t="shared" si="25"/>
        <v>#REF!</v>
      </c>
    </row>
    <row r="28" spans="1:57" s="7" customFormat="1" ht="30">
      <c r="B28" s="6" t="s">
        <v>257</v>
      </c>
      <c r="C28" s="4" t="e">
        <f t="shared" si="28"/>
        <v>#REF!</v>
      </c>
      <c r="D28" s="4" t="e">
        <f t="shared" si="26"/>
        <v>#REF!</v>
      </c>
      <c r="E28" s="8"/>
      <c r="F28" s="89" t="e">
        <f t="shared" si="61"/>
        <v>#REF!</v>
      </c>
      <c r="G28" s="44" t="e">
        <f>#REF!</f>
        <v>#REF!</v>
      </c>
      <c r="H28" s="9"/>
      <c r="I28" s="48" t="e">
        <f t="shared" si="54"/>
        <v>#REF!</v>
      </c>
      <c r="J28" s="89" t="e">
        <f t="shared" si="62"/>
        <v>#REF!</v>
      </c>
      <c r="K28" s="44" t="e">
        <f t="shared" si="55"/>
        <v>#REF!</v>
      </c>
      <c r="L28" s="9"/>
      <c r="M28" s="48" t="e">
        <f t="shared" si="29"/>
        <v>#REF!</v>
      </c>
      <c r="N28" s="89" t="e">
        <f t="shared" si="63"/>
        <v>#REF!</v>
      </c>
      <c r="O28" s="44" t="e">
        <f t="shared" si="56"/>
        <v>#REF!</v>
      </c>
      <c r="P28" s="9"/>
      <c r="Q28" s="48" t="e">
        <f t="shared" si="30"/>
        <v>#REF!</v>
      </c>
      <c r="R28" s="89" t="e">
        <f t="shared" si="64"/>
        <v>#REF!</v>
      </c>
      <c r="S28" s="44" t="e">
        <f t="shared" si="57"/>
        <v>#REF!</v>
      </c>
      <c r="T28" s="9"/>
      <c r="U28" s="90" t="e">
        <f t="shared" si="31"/>
        <v>#REF!</v>
      </c>
      <c r="V28" s="89" t="e">
        <f t="shared" si="65"/>
        <v>#REF!</v>
      </c>
      <c r="W28" s="106" t="e">
        <f>#REF!</f>
        <v>#REF!</v>
      </c>
      <c r="X28" s="40"/>
      <c r="Y28" s="90" t="e">
        <f t="shared" si="32"/>
        <v>#REF!</v>
      </c>
      <c r="Z28" s="89" t="e">
        <f t="shared" si="66"/>
        <v>#REF!</v>
      </c>
      <c r="AA28" s="41" t="e">
        <f t="shared" si="58"/>
        <v>#REF!</v>
      </c>
      <c r="AB28" s="40"/>
      <c r="AC28" s="90" t="e">
        <f t="shared" si="33"/>
        <v>#REF!</v>
      </c>
      <c r="AD28" s="89" t="e">
        <f t="shared" si="67"/>
        <v>#REF!</v>
      </c>
      <c r="AE28" s="41" t="e">
        <f t="shared" si="59"/>
        <v>#REF!</v>
      </c>
      <c r="AF28" s="40"/>
      <c r="AG28" s="90" t="e">
        <f t="shared" si="34"/>
        <v>#REF!</v>
      </c>
      <c r="AH28" s="89" t="e">
        <f t="shared" si="68"/>
        <v>#REF!</v>
      </c>
      <c r="AI28" s="41" t="e">
        <f>W28</f>
        <v>#REF!</v>
      </c>
      <c r="AJ28" s="60"/>
      <c r="AK28" s="90" t="e">
        <f t="shared" si="35"/>
        <v>#REF!</v>
      </c>
      <c r="AL28" s="89" t="e">
        <f t="shared" si="69"/>
        <v>#REF!</v>
      </c>
      <c r="AM28" s="126" t="e">
        <f>#REF!</f>
        <v>#REF!</v>
      </c>
      <c r="AN28" s="37"/>
      <c r="AO28" s="90" t="e">
        <f t="shared" si="36"/>
        <v>#REF!</v>
      </c>
      <c r="AP28" s="89" t="e">
        <f t="shared" si="70"/>
        <v>#REF!</v>
      </c>
      <c r="AQ28" s="55" t="e">
        <f t="shared" si="60"/>
        <v>#REF!</v>
      </c>
      <c r="AR28" s="37"/>
      <c r="AS28" s="90" t="e">
        <f t="shared" si="37"/>
        <v>#REF!</v>
      </c>
      <c r="AT28" s="89" t="e">
        <f t="shared" si="71"/>
        <v>#REF!</v>
      </c>
      <c r="AU28" s="55" t="e">
        <f>AM28</f>
        <v>#REF!</v>
      </c>
      <c r="AV28" s="37"/>
      <c r="AW28" s="90" t="e">
        <f t="shared" si="38"/>
        <v>#REF!</v>
      </c>
      <c r="AX28" s="89" t="e">
        <f t="shared" si="72"/>
        <v>#REF!</v>
      </c>
      <c r="AY28" s="126" t="e">
        <f>AM28</f>
        <v>#REF!</v>
      </c>
      <c r="AZ28" s="54"/>
      <c r="BA28" s="90" t="e">
        <f t="shared" si="39"/>
        <v>#REF!</v>
      </c>
      <c r="BB28" s="352" t="e">
        <f t="shared" si="73"/>
        <v>#REF!</v>
      </c>
      <c r="BC28" s="41"/>
      <c r="BD28" s="40"/>
      <c r="BE28" s="354" t="e">
        <f t="shared" si="25"/>
        <v>#REF!</v>
      </c>
    </row>
    <row r="29" spans="1:57" s="7" customFormat="1" ht="30">
      <c r="B29" s="6" t="s">
        <v>258</v>
      </c>
      <c r="C29" s="4" t="e">
        <f t="shared" si="28"/>
        <v>#REF!</v>
      </c>
      <c r="D29" s="4" t="e">
        <f t="shared" si="26"/>
        <v>#REF!</v>
      </c>
      <c r="E29" s="8"/>
      <c r="F29" s="89" t="e">
        <f t="shared" si="61"/>
        <v>#REF!</v>
      </c>
      <c r="G29" s="44" t="e">
        <f>#REF!</f>
        <v>#REF!</v>
      </c>
      <c r="H29" s="9"/>
      <c r="I29" s="48" t="e">
        <f t="shared" si="54"/>
        <v>#REF!</v>
      </c>
      <c r="J29" s="89" t="e">
        <f t="shared" si="62"/>
        <v>#REF!</v>
      </c>
      <c r="K29" s="44" t="e">
        <f t="shared" si="55"/>
        <v>#REF!</v>
      </c>
      <c r="L29" s="9"/>
      <c r="M29" s="48" t="e">
        <f t="shared" si="29"/>
        <v>#REF!</v>
      </c>
      <c r="N29" s="89" t="e">
        <f t="shared" si="63"/>
        <v>#REF!</v>
      </c>
      <c r="O29" s="44" t="e">
        <f t="shared" si="56"/>
        <v>#REF!</v>
      </c>
      <c r="P29" s="9"/>
      <c r="Q29" s="48" t="e">
        <f t="shared" si="30"/>
        <v>#REF!</v>
      </c>
      <c r="R29" s="89" t="e">
        <f t="shared" si="64"/>
        <v>#REF!</v>
      </c>
      <c r="S29" s="44" t="e">
        <f t="shared" si="57"/>
        <v>#REF!</v>
      </c>
      <c r="T29" s="9"/>
      <c r="U29" s="90" t="e">
        <f t="shared" si="31"/>
        <v>#REF!</v>
      </c>
      <c r="V29" s="89" t="e">
        <f t="shared" si="65"/>
        <v>#REF!</v>
      </c>
      <c r="W29" s="106" t="e">
        <f>#REF!</f>
        <v>#REF!</v>
      </c>
      <c r="X29" s="40"/>
      <c r="Y29" s="90" t="e">
        <f t="shared" si="32"/>
        <v>#REF!</v>
      </c>
      <c r="Z29" s="89" t="e">
        <f t="shared" si="66"/>
        <v>#REF!</v>
      </c>
      <c r="AA29" s="41" t="e">
        <f t="shared" si="58"/>
        <v>#REF!</v>
      </c>
      <c r="AB29" s="40"/>
      <c r="AC29" s="90" t="e">
        <f t="shared" si="33"/>
        <v>#REF!</v>
      </c>
      <c r="AD29" s="89" t="e">
        <f t="shared" si="67"/>
        <v>#REF!</v>
      </c>
      <c r="AE29" s="41" t="e">
        <f t="shared" si="59"/>
        <v>#REF!</v>
      </c>
      <c r="AF29" s="40"/>
      <c r="AG29" s="90" t="e">
        <f t="shared" si="34"/>
        <v>#REF!</v>
      </c>
      <c r="AH29" s="89" t="e">
        <f t="shared" si="68"/>
        <v>#REF!</v>
      </c>
      <c r="AI29" s="41" t="e">
        <f>W29</f>
        <v>#REF!</v>
      </c>
      <c r="AJ29" s="60"/>
      <c r="AK29" s="90" t="e">
        <f t="shared" si="35"/>
        <v>#REF!</v>
      </c>
      <c r="AL29" s="89" t="e">
        <f t="shared" si="69"/>
        <v>#REF!</v>
      </c>
      <c r="AM29" s="126" t="e">
        <f>#REF!</f>
        <v>#REF!</v>
      </c>
      <c r="AN29" s="37"/>
      <c r="AO29" s="90" t="e">
        <f t="shared" si="36"/>
        <v>#REF!</v>
      </c>
      <c r="AP29" s="89" t="e">
        <f t="shared" si="70"/>
        <v>#REF!</v>
      </c>
      <c r="AQ29" s="55" t="e">
        <f t="shared" si="60"/>
        <v>#REF!</v>
      </c>
      <c r="AR29" s="37"/>
      <c r="AS29" s="90" t="e">
        <f t="shared" si="37"/>
        <v>#REF!</v>
      </c>
      <c r="AT29" s="89" t="e">
        <f t="shared" si="71"/>
        <v>#REF!</v>
      </c>
      <c r="AU29" s="55" t="e">
        <f>AM29</f>
        <v>#REF!</v>
      </c>
      <c r="AV29" s="37"/>
      <c r="AW29" s="90" t="e">
        <f t="shared" si="38"/>
        <v>#REF!</v>
      </c>
      <c r="AX29" s="89" t="e">
        <f t="shared" si="72"/>
        <v>#REF!</v>
      </c>
      <c r="AY29" s="126" t="e">
        <f>AM29</f>
        <v>#REF!</v>
      </c>
      <c r="AZ29" s="54"/>
      <c r="BA29" s="90" t="e">
        <f t="shared" si="39"/>
        <v>#REF!</v>
      </c>
      <c r="BB29" s="352" t="e">
        <f t="shared" si="73"/>
        <v>#REF!</v>
      </c>
      <c r="BC29" s="41"/>
      <c r="BD29" s="40"/>
      <c r="BE29" s="354" t="e">
        <f t="shared" si="25"/>
        <v>#REF!</v>
      </c>
    </row>
    <row r="30" spans="1:57" s="7" customFormat="1">
      <c r="A30" s="7" t="e">
        <f>IF(#REF!&lt;=600,1,0)</f>
        <v>#REF!</v>
      </c>
      <c r="B30" s="6" t="s">
        <v>250</v>
      </c>
      <c r="C30" s="4" t="e">
        <f t="shared" si="28"/>
        <v>#REF!</v>
      </c>
      <c r="D30" s="4" t="e">
        <f t="shared" si="26"/>
        <v>#REF!</v>
      </c>
      <c r="E30" s="8" t="e">
        <f>IF(#REF!="+",#REF!*A30,0)</f>
        <v>#REF!</v>
      </c>
      <c r="F30" s="89" t="e">
        <f t="shared" si="61"/>
        <v>#REF!</v>
      </c>
      <c r="G30" s="44"/>
      <c r="H30" s="9"/>
      <c r="I30" s="48" t="e">
        <f t="shared" si="54"/>
        <v>#REF!</v>
      </c>
      <c r="J30" s="89" t="e">
        <f t="shared" si="62"/>
        <v>#REF!</v>
      </c>
      <c r="K30" s="44"/>
      <c r="L30" s="9"/>
      <c r="M30" s="48" t="e">
        <f t="shared" si="29"/>
        <v>#REF!</v>
      </c>
      <c r="N30" s="89" t="e">
        <f t="shared" si="63"/>
        <v>#REF!</v>
      </c>
      <c r="O30" s="44"/>
      <c r="P30" s="9"/>
      <c r="Q30" s="48" t="e">
        <f t="shared" si="30"/>
        <v>#REF!</v>
      </c>
      <c r="R30" s="89" t="e">
        <f t="shared" si="64"/>
        <v>#REF!</v>
      </c>
      <c r="S30" s="44"/>
      <c r="T30" s="9"/>
      <c r="U30" s="90" t="e">
        <f t="shared" si="31"/>
        <v>#REF!</v>
      </c>
      <c r="V30" s="89" t="e">
        <f t="shared" si="65"/>
        <v>#REF!</v>
      </c>
      <c r="W30" s="106"/>
      <c r="X30" s="40"/>
      <c r="Y30" s="90" t="e">
        <f t="shared" si="32"/>
        <v>#REF!</v>
      </c>
      <c r="Z30" s="89" t="e">
        <f t="shared" si="66"/>
        <v>#REF!</v>
      </c>
      <c r="AA30" s="41"/>
      <c r="AB30" s="40"/>
      <c r="AC30" s="90" t="e">
        <f t="shared" si="33"/>
        <v>#REF!</v>
      </c>
      <c r="AD30" s="89" t="e">
        <f t="shared" si="67"/>
        <v>#REF!</v>
      </c>
      <c r="AE30" s="41"/>
      <c r="AF30" s="40"/>
      <c r="AG30" s="90" t="e">
        <f t="shared" si="34"/>
        <v>#REF!</v>
      </c>
      <c r="AH30" s="89" t="e">
        <f t="shared" si="68"/>
        <v>#REF!</v>
      </c>
      <c r="AI30" s="41"/>
      <c r="AJ30" s="60"/>
      <c r="AK30" s="90" t="e">
        <f t="shared" si="35"/>
        <v>#REF!</v>
      </c>
      <c r="AL30" s="89" t="e">
        <f t="shared" si="69"/>
        <v>#REF!</v>
      </c>
      <c r="AM30" s="126"/>
      <c r="AN30" s="37"/>
      <c r="AO30" s="90" t="e">
        <f t="shared" si="36"/>
        <v>#REF!</v>
      </c>
      <c r="AP30" s="89" t="e">
        <f t="shared" si="70"/>
        <v>#REF!</v>
      </c>
      <c r="AQ30" s="55"/>
      <c r="AR30" s="37"/>
      <c r="AS30" s="90" t="e">
        <f t="shared" si="37"/>
        <v>#REF!</v>
      </c>
      <c r="AT30" s="89" t="e">
        <f t="shared" si="71"/>
        <v>#REF!</v>
      </c>
      <c r="AU30" s="55"/>
      <c r="AV30" s="37"/>
      <c r="AW30" s="90" t="e">
        <f t="shared" si="38"/>
        <v>#REF!</v>
      </c>
      <c r="AX30" s="89" t="e">
        <f t="shared" si="72"/>
        <v>#REF!</v>
      </c>
      <c r="AY30" s="126"/>
      <c r="AZ30" s="54"/>
      <c r="BA30" s="90" t="e">
        <f t="shared" si="39"/>
        <v>#REF!</v>
      </c>
      <c r="BB30" s="352" t="e">
        <f t="shared" si="73"/>
        <v>#REF!</v>
      </c>
      <c r="BC30" s="41"/>
      <c r="BD30" s="40"/>
      <c r="BE30" s="354" t="e">
        <f t="shared" si="25"/>
        <v>#REF!</v>
      </c>
    </row>
    <row r="31" spans="1:57" s="7" customFormat="1">
      <c r="A31" s="7" t="e">
        <f>IF(#REF!&lt;=600,1,0)</f>
        <v>#REF!</v>
      </c>
      <c r="B31" s="6" t="s">
        <v>251</v>
      </c>
      <c r="C31" s="4" t="e">
        <f t="shared" si="28"/>
        <v>#REF!</v>
      </c>
      <c r="D31" s="4" t="e">
        <f t="shared" si="26"/>
        <v>#REF!</v>
      </c>
      <c r="E31" s="8" t="e">
        <f>IF(#REF!="+",#REF!*A31,0)</f>
        <v>#REF!</v>
      </c>
      <c r="F31" s="89" t="e">
        <f t="shared" si="61"/>
        <v>#REF!</v>
      </c>
      <c r="G31" s="44"/>
      <c r="H31" s="9"/>
      <c r="I31" s="48" t="e">
        <f t="shared" si="54"/>
        <v>#REF!</v>
      </c>
      <c r="J31" s="89" t="e">
        <f t="shared" si="62"/>
        <v>#REF!</v>
      </c>
      <c r="K31" s="44"/>
      <c r="L31" s="9"/>
      <c r="M31" s="48" t="e">
        <f t="shared" si="29"/>
        <v>#REF!</v>
      </c>
      <c r="N31" s="89" t="e">
        <f t="shared" si="63"/>
        <v>#REF!</v>
      </c>
      <c r="O31" s="44"/>
      <c r="P31" s="9"/>
      <c r="Q31" s="48" t="e">
        <f t="shared" si="30"/>
        <v>#REF!</v>
      </c>
      <c r="R31" s="89" t="e">
        <f t="shared" si="64"/>
        <v>#REF!</v>
      </c>
      <c r="S31" s="44"/>
      <c r="T31" s="9"/>
      <c r="U31" s="90" t="e">
        <f t="shared" si="31"/>
        <v>#REF!</v>
      </c>
      <c r="V31" s="89" t="e">
        <f t="shared" si="65"/>
        <v>#REF!</v>
      </c>
      <c r="W31" s="106"/>
      <c r="X31" s="40"/>
      <c r="Y31" s="90" t="e">
        <f t="shared" si="32"/>
        <v>#REF!</v>
      </c>
      <c r="Z31" s="89" t="e">
        <f t="shared" si="66"/>
        <v>#REF!</v>
      </c>
      <c r="AA31" s="41"/>
      <c r="AB31" s="40"/>
      <c r="AC31" s="90" t="e">
        <f t="shared" si="33"/>
        <v>#REF!</v>
      </c>
      <c r="AD31" s="89" t="e">
        <f t="shared" si="67"/>
        <v>#REF!</v>
      </c>
      <c r="AE31" s="41"/>
      <c r="AF31" s="40"/>
      <c r="AG31" s="90" t="e">
        <f t="shared" si="34"/>
        <v>#REF!</v>
      </c>
      <c r="AH31" s="89" t="e">
        <f t="shared" si="68"/>
        <v>#REF!</v>
      </c>
      <c r="AI31" s="41"/>
      <c r="AJ31" s="60"/>
      <c r="AK31" s="90" t="e">
        <f t="shared" si="35"/>
        <v>#REF!</v>
      </c>
      <c r="AL31" s="89" t="e">
        <f t="shared" si="69"/>
        <v>#REF!</v>
      </c>
      <c r="AM31" s="126"/>
      <c r="AN31" s="37"/>
      <c r="AO31" s="90" t="e">
        <f t="shared" si="36"/>
        <v>#REF!</v>
      </c>
      <c r="AP31" s="89" t="e">
        <f t="shared" si="70"/>
        <v>#REF!</v>
      </c>
      <c r="AQ31" s="55"/>
      <c r="AR31" s="37"/>
      <c r="AS31" s="90" t="e">
        <f t="shared" si="37"/>
        <v>#REF!</v>
      </c>
      <c r="AT31" s="89" t="e">
        <f t="shared" si="71"/>
        <v>#REF!</v>
      </c>
      <c r="AU31" s="55"/>
      <c r="AV31" s="37"/>
      <c r="AW31" s="90" t="e">
        <f t="shared" si="38"/>
        <v>#REF!</v>
      </c>
      <c r="AX31" s="89" t="e">
        <f t="shared" si="72"/>
        <v>#REF!</v>
      </c>
      <c r="AY31" s="126"/>
      <c r="AZ31" s="54"/>
      <c r="BA31" s="90" t="e">
        <f t="shared" si="39"/>
        <v>#REF!</v>
      </c>
      <c r="BB31" s="352" t="e">
        <f t="shared" si="73"/>
        <v>#REF!</v>
      </c>
      <c r="BC31" s="41"/>
      <c r="BD31" s="40"/>
      <c r="BE31" s="354" t="e">
        <f t="shared" si="25"/>
        <v>#REF!</v>
      </c>
    </row>
    <row r="32" spans="1:57" s="7" customFormat="1">
      <c r="A32" s="7" t="e">
        <f>IF(#REF!&lt;=600,1,0)</f>
        <v>#REF!</v>
      </c>
      <c r="B32" s="6" t="s">
        <v>251</v>
      </c>
      <c r="C32" s="4" t="e">
        <f>F32*G32+J32*K32+N32*O32+R32*S32+V32*W32+Z32*AA32+AD32*AE32+AH32*AI32+AL32*AM32+AP32*AQ32+AT32*AU32+AX32*AY32</f>
        <v>#REF!</v>
      </c>
      <c r="D32" s="4" t="e">
        <f t="shared" si="26"/>
        <v>#REF!</v>
      </c>
      <c r="E32" s="8" t="e">
        <f>IF(#REF!="+",#REF!*A32,0)</f>
        <v>#REF!</v>
      </c>
      <c r="F32" s="89" t="e">
        <f t="shared" si="61"/>
        <v>#REF!</v>
      </c>
      <c r="G32" s="44"/>
      <c r="H32" s="9"/>
      <c r="I32" s="48" t="e">
        <f>H32*F32</f>
        <v>#REF!</v>
      </c>
      <c r="J32" s="89" t="e">
        <f t="shared" si="62"/>
        <v>#REF!</v>
      </c>
      <c r="K32" s="44"/>
      <c r="L32" s="9"/>
      <c r="M32" s="48" t="e">
        <f>L32*J32</f>
        <v>#REF!</v>
      </c>
      <c r="N32" s="89" t="e">
        <f t="shared" si="63"/>
        <v>#REF!</v>
      </c>
      <c r="O32" s="44"/>
      <c r="P32" s="9"/>
      <c r="Q32" s="48" t="e">
        <f>P32*N32</f>
        <v>#REF!</v>
      </c>
      <c r="R32" s="89" t="e">
        <f t="shared" si="64"/>
        <v>#REF!</v>
      </c>
      <c r="S32" s="44"/>
      <c r="T32" s="9"/>
      <c r="U32" s="90" t="e">
        <f>T32*R32</f>
        <v>#REF!</v>
      </c>
      <c r="V32" s="89" t="e">
        <f t="shared" si="65"/>
        <v>#REF!</v>
      </c>
      <c r="W32" s="106"/>
      <c r="X32" s="40"/>
      <c r="Y32" s="90" t="e">
        <f>X32*V32</f>
        <v>#REF!</v>
      </c>
      <c r="Z32" s="89" t="e">
        <f t="shared" si="66"/>
        <v>#REF!</v>
      </c>
      <c r="AA32" s="41"/>
      <c r="AB32" s="40"/>
      <c r="AC32" s="90" t="e">
        <f>AB32*Z32</f>
        <v>#REF!</v>
      </c>
      <c r="AD32" s="89" t="e">
        <f t="shared" si="67"/>
        <v>#REF!</v>
      </c>
      <c r="AE32" s="41"/>
      <c r="AF32" s="40"/>
      <c r="AG32" s="90" t="e">
        <f>AF32*AD32</f>
        <v>#REF!</v>
      </c>
      <c r="AH32" s="89" t="e">
        <f t="shared" si="68"/>
        <v>#REF!</v>
      </c>
      <c r="AI32" s="41"/>
      <c r="AJ32" s="60"/>
      <c r="AK32" s="90" t="e">
        <f>AJ32*AH32</f>
        <v>#REF!</v>
      </c>
      <c r="AL32" s="89" t="e">
        <f t="shared" si="69"/>
        <v>#REF!</v>
      </c>
      <c r="AM32" s="126"/>
      <c r="AN32" s="37"/>
      <c r="AO32" s="90" t="e">
        <f>AN32*AL32</f>
        <v>#REF!</v>
      </c>
      <c r="AP32" s="89" t="e">
        <f t="shared" si="70"/>
        <v>#REF!</v>
      </c>
      <c r="AQ32" s="55"/>
      <c r="AR32" s="37"/>
      <c r="AS32" s="90" t="e">
        <f>AR32*AP32</f>
        <v>#REF!</v>
      </c>
      <c r="AT32" s="89" t="e">
        <f t="shared" si="71"/>
        <v>#REF!</v>
      </c>
      <c r="AU32" s="55"/>
      <c r="AV32" s="37"/>
      <c r="AW32" s="90" t="e">
        <f>AV32*AT32</f>
        <v>#REF!</v>
      </c>
      <c r="AX32" s="89" t="e">
        <f t="shared" si="72"/>
        <v>#REF!</v>
      </c>
      <c r="AY32" s="126"/>
      <c r="AZ32" s="54"/>
      <c r="BA32" s="90" t="e">
        <f>AZ32*AX32</f>
        <v>#REF!</v>
      </c>
      <c r="BB32" s="352" t="e">
        <f t="shared" si="73"/>
        <v>#REF!</v>
      </c>
      <c r="BC32" s="41"/>
      <c r="BD32" s="40"/>
      <c r="BE32" s="354" t="e">
        <f>BD32*BB32</f>
        <v>#REF!</v>
      </c>
    </row>
    <row r="33" spans="1:57" s="7" customFormat="1">
      <c r="A33" s="7" t="e">
        <f>IF(#REF!&lt;=600,1,0)</f>
        <v>#REF!</v>
      </c>
      <c r="B33" s="6" t="s">
        <v>251</v>
      </c>
      <c r="C33" s="4" t="e">
        <f>F33*G33+J33*K33+N33*O33+R33*S33+V33*W33+Z33*AA33+AD33*AE33+AH33*AI33+AL33*AM33+AP33*AQ33+AT33*AU33+AX33*AY33</f>
        <v>#REF!</v>
      </c>
      <c r="D33" s="4" t="e">
        <f t="shared" si="26"/>
        <v>#REF!</v>
      </c>
      <c r="E33" s="8" t="e">
        <f>IF(#REF!="+",#REF!*A33,0)</f>
        <v>#REF!</v>
      </c>
      <c r="F33" s="89" t="e">
        <f t="shared" si="61"/>
        <v>#REF!</v>
      </c>
      <c r="G33" s="44"/>
      <c r="H33" s="9"/>
      <c r="I33" s="48" t="e">
        <f>H33*F33</f>
        <v>#REF!</v>
      </c>
      <c r="J33" s="89" t="e">
        <f t="shared" si="62"/>
        <v>#REF!</v>
      </c>
      <c r="K33" s="44"/>
      <c r="L33" s="9"/>
      <c r="M33" s="48" t="e">
        <f>L33*J33</f>
        <v>#REF!</v>
      </c>
      <c r="N33" s="89" t="e">
        <f t="shared" si="63"/>
        <v>#REF!</v>
      </c>
      <c r="O33" s="44"/>
      <c r="P33" s="9"/>
      <c r="Q33" s="48" t="e">
        <f>P33*N33</f>
        <v>#REF!</v>
      </c>
      <c r="R33" s="89" t="e">
        <f t="shared" si="64"/>
        <v>#REF!</v>
      </c>
      <c r="S33" s="44"/>
      <c r="T33" s="9"/>
      <c r="U33" s="90" t="e">
        <f>T33*R33</f>
        <v>#REF!</v>
      </c>
      <c r="V33" s="89" t="e">
        <f t="shared" si="65"/>
        <v>#REF!</v>
      </c>
      <c r="W33" s="106"/>
      <c r="X33" s="40"/>
      <c r="Y33" s="90" t="e">
        <f>X33*V33</f>
        <v>#REF!</v>
      </c>
      <c r="Z33" s="89" t="e">
        <f t="shared" si="66"/>
        <v>#REF!</v>
      </c>
      <c r="AA33" s="41"/>
      <c r="AB33" s="40"/>
      <c r="AC33" s="90" t="e">
        <f>AB33*Z33</f>
        <v>#REF!</v>
      </c>
      <c r="AD33" s="89" t="e">
        <f t="shared" si="67"/>
        <v>#REF!</v>
      </c>
      <c r="AE33" s="41"/>
      <c r="AF33" s="40"/>
      <c r="AG33" s="90" t="e">
        <f>AF33*AD33</f>
        <v>#REF!</v>
      </c>
      <c r="AH33" s="89" t="e">
        <f t="shared" si="68"/>
        <v>#REF!</v>
      </c>
      <c r="AI33" s="41"/>
      <c r="AJ33" s="60"/>
      <c r="AK33" s="90" t="e">
        <f>AJ33*AH33</f>
        <v>#REF!</v>
      </c>
      <c r="AL33" s="89" t="e">
        <f t="shared" si="69"/>
        <v>#REF!</v>
      </c>
      <c r="AM33" s="126"/>
      <c r="AN33" s="37"/>
      <c r="AO33" s="90" t="e">
        <f>AN33*AL33</f>
        <v>#REF!</v>
      </c>
      <c r="AP33" s="89" t="e">
        <f t="shared" si="70"/>
        <v>#REF!</v>
      </c>
      <c r="AQ33" s="55"/>
      <c r="AR33" s="37"/>
      <c r="AS33" s="90" t="e">
        <f>AR33*AP33</f>
        <v>#REF!</v>
      </c>
      <c r="AT33" s="89" t="e">
        <f t="shared" si="71"/>
        <v>#REF!</v>
      </c>
      <c r="AU33" s="55"/>
      <c r="AV33" s="37"/>
      <c r="AW33" s="90" t="e">
        <f>AV33*AT33</f>
        <v>#REF!</v>
      </c>
      <c r="AX33" s="89" t="e">
        <f t="shared" si="72"/>
        <v>#REF!</v>
      </c>
      <c r="AY33" s="126"/>
      <c r="AZ33" s="54"/>
      <c r="BA33" s="90" t="e">
        <f>AZ33*AX33</f>
        <v>#REF!</v>
      </c>
      <c r="BB33" s="352" t="e">
        <f t="shared" si="73"/>
        <v>#REF!</v>
      </c>
      <c r="BC33" s="41"/>
      <c r="BD33" s="40"/>
      <c r="BE33" s="354" t="e">
        <f>BD33*BB33</f>
        <v>#REF!</v>
      </c>
    </row>
    <row r="34" spans="1:57" s="7" customFormat="1">
      <c r="A34" s="7" t="e">
        <f>IF(#REF!&lt;=600,1,0)</f>
        <v>#REF!</v>
      </c>
      <c r="B34" s="6" t="s">
        <v>251</v>
      </c>
      <c r="C34" s="4" t="e">
        <f>F34*G34+J34*K34+N34*O34+R34*S34+V34*W34+Z34*AA34+AD34*AE34+AH34*AI34+AL34*AM34+AP34*AQ34+AT34*AU34+AX34*AY34</f>
        <v>#REF!</v>
      </c>
      <c r="D34" s="4" t="e">
        <f t="shared" si="26"/>
        <v>#REF!</v>
      </c>
      <c r="E34" s="8" t="e">
        <f>IF(#REF!="+",#REF!*A34,0)</f>
        <v>#REF!</v>
      </c>
      <c r="F34" s="89" t="e">
        <f t="shared" si="61"/>
        <v>#REF!</v>
      </c>
      <c r="G34" s="44"/>
      <c r="H34" s="9"/>
      <c r="I34" s="48" t="e">
        <f>H34*F34</f>
        <v>#REF!</v>
      </c>
      <c r="J34" s="89" t="e">
        <f t="shared" si="62"/>
        <v>#REF!</v>
      </c>
      <c r="K34" s="44"/>
      <c r="L34" s="9"/>
      <c r="M34" s="48" t="e">
        <f>L34*J34</f>
        <v>#REF!</v>
      </c>
      <c r="N34" s="89" t="e">
        <f t="shared" si="63"/>
        <v>#REF!</v>
      </c>
      <c r="O34" s="44"/>
      <c r="P34" s="9"/>
      <c r="Q34" s="48" t="e">
        <f>P34*N34</f>
        <v>#REF!</v>
      </c>
      <c r="R34" s="89" t="e">
        <f t="shared" si="64"/>
        <v>#REF!</v>
      </c>
      <c r="S34" s="44"/>
      <c r="T34" s="9"/>
      <c r="U34" s="90" t="e">
        <f>T34*R34</f>
        <v>#REF!</v>
      </c>
      <c r="V34" s="89" t="e">
        <f t="shared" si="65"/>
        <v>#REF!</v>
      </c>
      <c r="W34" s="106"/>
      <c r="X34" s="40"/>
      <c r="Y34" s="90" t="e">
        <f>X34*V34</f>
        <v>#REF!</v>
      </c>
      <c r="Z34" s="89" t="e">
        <f t="shared" si="66"/>
        <v>#REF!</v>
      </c>
      <c r="AA34" s="41"/>
      <c r="AB34" s="40"/>
      <c r="AC34" s="90" t="e">
        <f>AB34*Z34</f>
        <v>#REF!</v>
      </c>
      <c r="AD34" s="89" t="e">
        <f t="shared" si="67"/>
        <v>#REF!</v>
      </c>
      <c r="AE34" s="41"/>
      <c r="AF34" s="40"/>
      <c r="AG34" s="90" t="e">
        <f>AF34*AD34</f>
        <v>#REF!</v>
      </c>
      <c r="AH34" s="89" t="e">
        <f t="shared" si="68"/>
        <v>#REF!</v>
      </c>
      <c r="AI34" s="41"/>
      <c r="AJ34" s="60"/>
      <c r="AK34" s="90" t="e">
        <f>AJ34*AH34</f>
        <v>#REF!</v>
      </c>
      <c r="AL34" s="89" t="e">
        <f t="shared" si="69"/>
        <v>#REF!</v>
      </c>
      <c r="AM34" s="126"/>
      <c r="AN34" s="37"/>
      <c r="AO34" s="90" t="e">
        <f>AN34*AL34</f>
        <v>#REF!</v>
      </c>
      <c r="AP34" s="89" t="e">
        <f t="shared" si="70"/>
        <v>#REF!</v>
      </c>
      <c r="AQ34" s="55"/>
      <c r="AR34" s="37"/>
      <c r="AS34" s="90" t="e">
        <f>AR34*AP34</f>
        <v>#REF!</v>
      </c>
      <c r="AT34" s="89" t="e">
        <f t="shared" si="71"/>
        <v>#REF!</v>
      </c>
      <c r="AU34" s="55"/>
      <c r="AV34" s="37"/>
      <c r="AW34" s="90" t="e">
        <f>AV34*AT34</f>
        <v>#REF!</v>
      </c>
      <c r="AX34" s="89" t="e">
        <f t="shared" si="72"/>
        <v>#REF!</v>
      </c>
      <c r="AY34" s="126"/>
      <c r="AZ34" s="54"/>
      <c r="BA34" s="90" t="e">
        <f>AZ34*AX34</f>
        <v>#REF!</v>
      </c>
      <c r="BB34" s="352" t="e">
        <f t="shared" si="73"/>
        <v>#REF!</v>
      </c>
      <c r="BC34" s="41"/>
      <c r="BD34" s="40"/>
      <c r="BE34" s="354" t="e">
        <f>BD34*BB34</f>
        <v>#REF!</v>
      </c>
    </row>
    <row r="35" spans="1:57" s="7" customFormat="1">
      <c r="B35" s="6"/>
      <c r="C35" s="4"/>
      <c r="D35" s="4">
        <f t="shared" si="26"/>
        <v>0</v>
      </c>
      <c r="E35" s="8" t="e">
        <f>CEILING((E30+E31+E32+E33+E34)/4000,1)</f>
        <v>#REF!</v>
      </c>
      <c r="F35" s="89"/>
      <c r="G35" s="44"/>
      <c r="H35" s="9"/>
      <c r="I35" s="48"/>
      <c r="J35" s="89"/>
      <c r="K35" s="44"/>
      <c r="L35" s="9"/>
      <c r="M35" s="48"/>
      <c r="N35" s="89"/>
      <c r="O35" s="44"/>
      <c r="P35" s="9"/>
      <c r="Q35" s="48"/>
      <c r="R35" s="89"/>
      <c r="S35" s="44"/>
      <c r="T35" s="9"/>
      <c r="U35" s="90"/>
      <c r="V35" s="89"/>
      <c r="W35" s="106"/>
      <c r="X35" s="40"/>
      <c r="Y35" s="90"/>
      <c r="Z35" s="89"/>
      <c r="AA35" s="41"/>
      <c r="AB35" s="40"/>
      <c r="AC35" s="90"/>
      <c r="AD35" s="89"/>
      <c r="AE35" s="41"/>
      <c r="AF35" s="40"/>
      <c r="AG35" s="90"/>
      <c r="AH35" s="89"/>
      <c r="AI35" s="41"/>
      <c r="AJ35" s="60"/>
      <c r="AK35" s="90"/>
      <c r="AL35" s="89"/>
      <c r="AM35" s="126"/>
      <c r="AN35" s="37"/>
      <c r="AO35" s="90"/>
      <c r="AP35" s="89"/>
      <c r="AQ35" s="55"/>
      <c r="AR35" s="37"/>
      <c r="AS35" s="90"/>
      <c r="AT35" s="89"/>
      <c r="AU35" s="55"/>
      <c r="AV35" s="37"/>
      <c r="AW35" s="90"/>
      <c r="AX35" s="89"/>
      <c r="AY35" s="126"/>
      <c r="AZ35" s="54"/>
      <c r="BA35" s="90"/>
      <c r="BB35" s="352"/>
      <c r="BC35" s="41"/>
      <c r="BD35" s="40"/>
      <c r="BE35" s="354"/>
    </row>
    <row r="36" spans="1:57" s="7" customFormat="1" ht="15.75" thickBot="1">
      <c r="B36" s="6"/>
      <c r="C36" s="4"/>
      <c r="D36" s="4">
        <f t="shared" si="26"/>
        <v>0</v>
      </c>
      <c r="E36" s="8" t="e">
        <f>4000*E35</f>
        <v>#REF!</v>
      </c>
      <c r="F36" s="89"/>
      <c r="G36" s="44"/>
      <c r="H36" s="9"/>
      <c r="I36" s="48"/>
      <c r="J36" s="89"/>
      <c r="K36" s="44"/>
      <c r="L36" s="9"/>
      <c r="M36" s="48"/>
      <c r="N36" s="89"/>
      <c r="O36" s="44"/>
      <c r="P36" s="9"/>
      <c r="Q36" s="48"/>
      <c r="R36" s="89"/>
      <c r="S36" s="44"/>
      <c r="T36" s="9"/>
      <c r="U36" s="90"/>
      <c r="V36" s="89"/>
      <c r="W36" s="106"/>
      <c r="X36" s="40"/>
      <c r="Y36" s="90"/>
      <c r="Z36" s="89"/>
      <c r="AA36" s="41"/>
      <c r="AB36" s="40"/>
      <c r="AC36" s="90"/>
      <c r="AD36" s="89"/>
      <c r="AE36" s="41"/>
      <c r="AF36" s="40"/>
      <c r="AG36" s="90"/>
      <c r="AH36" s="89"/>
      <c r="AI36" s="41"/>
      <c r="AJ36" s="60"/>
      <c r="AK36" s="90"/>
      <c r="AL36" s="89"/>
      <c r="AM36" s="126"/>
      <c r="AN36" s="37"/>
      <c r="AO36" s="90"/>
      <c r="AP36" s="89"/>
      <c r="AQ36" s="55"/>
      <c r="AR36" s="37"/>
      <c r="AS36" s="90"/>
      <c r="AT36" s="89"/>
      <c r="AU36" s="55"/>
      <c r="AV36" s="37"/>
      <c r="AW36" s="90"/>
      <c r="AX36" s="89"/>
      <c r="AY36" s="126"/>
      <c r="AZ36" s="54"/>
      <c r="BA36" s="90"/>
      <c r="BB36" s="352"/>
      <c r="BC36" s="41"/>
      <c r="BD36" s="40"/>
      <c r="BE36" s="354"/>
    </row>
    <row r="37" spans="1:57" s="7" customFormat="1" ht="15.75" thickBot="1">
      <c r="B37" s="6" t="s">
        <v>252</v>
      </c>
      <c r="C37" s="4" t="e">
        <f>C28</f>
        <v>#REF!</v>
      </c>
      <c r="D37" s="4" t="e">
        <f t="shared" si="26"/>
        <v>#REF!</v>
      </c>
      <c r="E37" s="8" t="e">
        <f>IF(AND(E30=0,E31=0,E32=0,E33=0,E34=0),0,(E36-E30-E31-E32-E33-E34))</f>
        <v>#REF!</v>
      </c>
      <c r="F37" s="89" t="e">
        <f>F31</f>
        <v>#REF!</v>
      </c>
      <c r="G37" s="9"/>
      <c r="H37" s="44" t="e">
        <f>IF(E35=0,0,E37/1000*G28/(4000/1000))</f>
        <v>#REF!</v>
      </c>
      <c r="I37" s="48" t="e">
        <f t="shared" si="54"/>
        <v>#REF!</v>
      </c>
      <c r="J37" s="89" t="e">
        <f>J31</f>
        <v>#REF!</v>
      </c>
      <c r="K37" s="9"/>
      <c r="L37" s="44" t="e">
        <f>IF(E35=0,0,E37/1000*K28/(4000/1000))</f>
        <v>#REF!</v>
      </c>
      <c r="M37" s="48" t="e">
        <f t="shared" si="29"/>
        <v>#REF!</v>
      </c>
      <c r="N37" s="89" t="e">
        <f>N31</f>
        <v>#REF!</v>
      </c>
      <c r="O37" s="9"/>
      <c r="P37" s="44" t="e">
        <f>IF(E35=0,0,(E37/1000*O28/(4000/1000)))</f>
        <v>#REF!</v>
      </c>
      <c r="Q37" s="48" t="e">
        <f t="shared" si="30"/>
        <v>#REF!</v>
      </c>
      <c r="R37" s="89" t="e">
        <f>R31</f>
        <v>#REF!</v>
      </c>
      <c r="S37" s="9"/>
      <c r="T37" s="44" t="e">
        <f>IF(E35=0,0,(E37/1000*S28/(4000/1000)))</f>
        <v>#REF!</v>
      </c>
      <c r="U37" s="90" t="e">
        <f t="shared" si="31"/>
        <v>#REF!</v>
      </c>
      <c r="V37" s="89" t="e">
        <f>V31</f>
        <v>#REF!</v>
      </c>
      <c r="W37" s="106"/>
      <c r="X37" s="41" t="e">
        <f>IF(E35=0,0,(E37/1000*W28/(4000/1000)))</f>
        <v>#REF!</v>
      </c>
      <c r="Y37" s="90" t="e">
        <f t="shared" si="32"/>
        <v>#REF!</v>
      </c>
      <c r="Z37" s="89" t="e">
        <f>Z31</f>
        <v>#REF!</v>
      </c>
      <c r="AA37" s="41"/>
      <c r="AB37" s="41" t="e">
        <f>IF(E35=0,0,(E37/1000*AA28/(4000/1000)))</f>
        <v>#REF!</v>
      </c>
      <c r="AC37" s="90" t="e">
        <f t="shared" si="33"/>
        <v>#REF!</v>
      </c>
      <c r="AD37" s="89" t="e">
        <f>AD31</f>
        <v>#REF!</v>
      </c>
      <c r="AE37" s="41"/>
      <c r="AF37" s="41" t="e">
        <f>IF(E35=0,0,(E37/1000*AE28/(4000/1000)))</f>
        <v>#REF!</v>
      </c>
      <c r="AG37" s="90" t="e">
        <f t="shared" si="34"/>
        <v>#REF!</v>
      </c>
      <c r="AH37" s="89" t="e">
        <f>AH31</f>
        <v>#REF!</v>
      </c>
      <c r="AI37" s="41"/>
      <c r="AJ37" s="61" t="e">
        <f>IF(E35=0,0,(E37/1000*AI28/(4000/1000)))</f>
        <v>#REF!</v>
      </c>
      <c r="AK37" s="90" t="e">
        <f t="shared" si="35"/>
        <v>#REF!</v>
      </c>
      <c r="AL37" s="89" t="e">
        <f>AL31</f>
        <v>#REF!</v>
      </c>
      <c r="AM37" s="126"/>
      <c r="AN37" s="55" t="e">
        <f>IF(E35=0,0,(E37/1000*AM28/(4000/1000)))</f>
        <v>#REF!</v>
      </c>
      <c r="AO37" s="90" t="e">
        <f t="shared" si="36"/>
        <v>#REF!</v>
      </c>
      <c r="AP37" s="89" t="e">
        <f>AP31</f>
        <v>#REF!</v>
      </c>
      <c r="AQ37" s="55"/>
      <c r="AR37" s="55" t="e">
        <f>IF(E35=0,0,(E37/1000*AQ28/(4000/1000)))</f>
        <v>#REF!</v>
      </c>
      <c r="AS37" s="90" t="e">
        <f t="shared" si="37"/>
        <v>#REF!</v>
      </c>
      <c r="AT37" s="89" t="e">
        <f>AT31</f>
        <v>#REF!</v>
      </c>
      <c r="AU37" s="55"/>
      <c r="AV37" s="55" t="e">
        <f>IF(E35=0,0,(E37/1000*AU28/(4000/1000)))</f>
        <v>#REF!</v>
      </c>
      <c r="AW37" s="90" t="e">
        <f t="shared" si="38"/>
        <v>#REF!</v>
      </c>
      <c r="AX37" s="89" t="e">
        <f>AX31</f>
        <v>#REF!</v>
      </c>
      <c r="AY37" s="126"/>
      <c r="AZ37" s="65" t="e">
        <f>IF(E35=0,0,(E37/1000*AY28/(4000/1000)))</f>
        <v>#REF!</v>
      </c>
      <c r="BA37" s="90" t="e">
        <f t="shared" si="39"/>
        <v>#REF!</v>
      </c>
      <c r="BB37" s="352" t="e">
        <f>BB31</f>
        <v>#REF!</v>
      </c>
      <c r="BC37" s="41"/>
      <c r="BD37" s="46" t="e">
        <f>BC37*E37</f>
        <v>#REF!</v>
      </c>
      <c r="BE37" s="354" t="e">
        <f t="shared" ref="BE37:BE45" si="74">BD37*BB37</f>
        <v>#REF!</v>
      </c>
    </row>
    <row r="38" spans="1:57" s="7" customFormat="1" ht="15.75" thickBot="1">
      <c r="B38" s="6" t="s">
        <v>253</v>
      </c>
      <c r="C38" s="4" t="e">
        <f>C29</f>
        <v>#REF!</v>
      </c>
      <c r="D38" s="4" t="e">
        <f t="shared" si="26"/>
        <v>#REF!</v>
      </c>
      <c r="E38" s="8" t="e">
        <f>IF(AND(E41=0,E42=0,E46=0,E47=0,E48=0),0,(E50-E41-E42-E46-E47-E48))</f>
        <v>#REF!</v>
      </c>
      <c r="F38" s="89" t="e">
        <f t="shared" si="61"/>
        <v>#REF!</v>
      </c>
      <c r="G38" s="9"/>
      <c r="H38" s="44" t="e">
        <f>IF(E50=0,0,(E38/1000)*G29/(4000/1000))</f>
        <v>#REF!</v>
      </c>
      <c r="I38" s="48" t="e">
        <f t="shared" si="54"/>
        <v>#REF!</v>
      </c>
      <c r="J38" s="89" t="e">
        <f t="shared" si="62"/>
        <v>#REF!</v>
      </c>
      <c r="K38" s="9"/>
      <c r="L38" s="44" t="e">
        <f>IF(E50=0,0,(E38/1000*K29/(4000/1000)))</f>
        <v>#REF!</v>
      </c>
      <c r="M38" s="48" t="e">
        <f t="shared" si="29"/>
        <v>#REF!</v>
      </c>
      <c r="N38" s="89" t="e">
        <f t="shared" si="63"/>
        <v>#REF!</v>
      </c>
      <c r="O38" s="9"/>
      <c r="P38" s="44" t="e">
        <f>IF(E50=0,0,(E38/1000*O29/(4000/1000)))</f>
        <v>#REF!</v>
      </c>
      <c r="Q38" s="48" t="e">
        <f t="shared" si="30"/>
        <v>#REF!</v>
      </c>
      <c r="R38" s="89" t="e">
        <f t="shared" si="64"/>
        <v>#REF!</v>
      </c>
      <c r="S38" s="44"/>
      <c r="T38" s="44" t="e">
        <f>IF(E50=0,0,(E38/1000*S29/(4000/1000)))</f>
        <v>#REF!</v>
      </c>
      <c r="U38" s="90" t="e">
        <f t="shared" si="31"/>
        <v>#REF!</v>
      </c>
      <c r="V38" s="89" t="e">
        <f t="shared" si="65"/>
        <v>#REF!</v>
      </c>
      <c r="W38" s="106"/>
      <c r="X38" s="41" t="e">
        <f>IF(E50=0,0,(E38/1000*W29/(4000/1000)))</f>
        <v>#REF!</v>
      </c>
      <c r="Y38" s="90" t="e">
        <f t="shared" si="32"/>
        <v>#REF!</v>
      </c>
      <c r="Z38" s="89" t="e">
        <f t="shared" si="66"/>
        <v>#REF!</v>
      </c>
      <c r="AA38" s="41"/>
      <c r="AB38" s="41" t="e">
        <f>IF(E50=0,0,(E38/1000*AA29/(4000/1000)))</f>
        <v>#REF!</v>
      </c>
      <c r="AC38" s="90" t="e">
        <f t="shared" si="33"/>
        <v>#REF!</v>
      </c>
      <c r="AD38" s="89" t="e">
        <f t="shared" si="67"/>
        <v>#REF!</v>
      </c>
      <c r="AE38" s="41"/>
      <c r="AF38" s="41" t="e">
        <f>IF(E50=0,0,(E38/1000*AE29/(4000/1000)))</f>
        <v>#REF!</v>
      </c>
      <c r="AG38" s="90" t="e">
        <f t="shared" si="34"/>
        <v>#REF!</v>
      </c>
      <c r="AH38" s="89" t="e">
        <f t="shared" si="68"/>
        <v>#REF!</v>
      </c>
      <c r="AI38" s="41"/>
      <c r="AJ38" s="61" t="e">
        <f>IF(E50=0,0,(E38/1000*AI29/(4000/1000)))</f>
        <v>#REF!</v>
      </c>
      <c r="AK38" s="90" t="e">
        <f t="shared" si="35"/>
        <v>#REF!</v>
      </c>
      <c r="AL38" s="89" t="e">
        <f t="shared" si="69"/>
        <v>#REF!</v>
      </c>
      <c r="AM38" s="126"/>
      <c r="AN38" s="55" t="e">
        <f>IF(E50=0,0,(E38/1000*AM29/(4000/1000)))</f>
        <v>#REF!</v>
      </c>
      <c r="AO38" s="90" t="e">
        <f t="shared" si="36"/>
        <v>#REF!</v>
      </c>
      <c r="AP38" s="89" t="e">
        <f t="shared" si="70"/>
        <v>#REF!</v>
      </c>
      <c r="AQ38" s="55"/>
      <c r="AR38" s="55" t="e">
        <f>IF(E50=0,0,(E38/1000*AQ29/(4000/1000)))</f>
        <v>#REF!</v>
      </c>
      <c r="AS38" s="90" t="e">
        <f t="shared" si="37"/>
        <v>#REF!</v>
      </c>
      <c r="AT38" s="89" t="e">
        <f t="shared" si="71"/>
        <v>#REF!</v>
      </c>
      <c r="AU38" s="55"/>
      <c r="AV38" s="55" t="e">
        <f>IF(E50=0,0,(E38/1000*AU29/(4000/1000)))</f>
        <v>#REF!</v>
      </c>
      <c r="AW38" s="90" t="e">
        <f t="shared" si="38"/>
        <v>#REF!</v>
      </c>
      <c r="AX38" s="89" t="e">
        <f t="shared" si="72"/>
        <v>#REF!</v>
      </c>
      <c r="AY38" s="126"/>
      <c r="AZ38" s="65" t="e">
        <f>IF(E50=0,0,(E38/1000*AY29/(4000/1000)))</f>
        <v>#REF!</v>
      </c>
      <c r="BA38" s="90" t="e">
        <f t="shared" si="39"/>
        <v>#REF!</v>
      </c>
      <c r="BB38" s="352" t="e">
        <f t="shared" si="73"/>
        <v>#REF!</v>
      </c>
      <c r="BC38" s="41"/>
      <c r="BD38" s="46" t="e">
        <f>BC38*E38</f>
        <v>#REF!</v>
      </c>
      <c r="BE38" s="354" t="e">
        <f t="shared" si="74"/>
        <v>#REF!</v>
      </c>
    </row>
    <row r="39" spans="1:57" s="7" customFormat="1" ht="15.75" thickBot="1">
      <c r="B39" s="6" t="s">
        <v>254</v>
      </c>
      <c r="C39" s="4" t="e">
        <f>C26</f>
        <v>#REF!</v>
      </c>
      <c r="D39" s="4" t="e">
        <f t="shared" si="26"/>
        <v>#REF!</v>
      </c>
      <c r="E39" s="8" t="e">
        <f>(E30+E31+E32+E33+E34)/1000</f>
        <v>#REF!</v>
      </c>
      <c r="F39" s="89" t="e">
        <f t="shared" si="61"/>
        <v>#REF!</v>
      </c>
      <c r="G39" s="9"/>
      <c r="H39" s="44" t="e">
        <f>E39*G26</f>
        <v>#REF!</v>
      </c>
      <c r="I39" s="48" t="e">
        <f t="shared" si="54"/>
        <v>#REF!</v>
      </c>
      <c r="J39" s="89" t="e">
        <f t="shared" si="62"/>
        <v>#REF!</v>
      </c>
      <c r="K39" s="9"/>
      <c r="L39" s="44" t="e">
        <f>E39*K26</f>
        <v>#REF!</v>
      </c>
      <c r="M39" s="48" t="e">
        <f t="shared" si="29"/>
        <v>#REF!</v>
      </c>
      <c r="N39" s="89" t="e">
        <f t="shared" si="63"/>
        <v>#REF!</v>
      </c>
      <c r="O39" s="9"/>
      <c r="P39" s="44" t="e">
        <f>E39*O26</f>
        <v>#REF!</v>
      </c>
      <c r="Q39" s="48" t="e">
        <f t="shared" si="30"/>
        <v>#REF!</v>
      </c>
      <c r="R39" s="89" t="e">
        <f t="shared" si="64"/>
        <v>#REF!</v>
      </c>
      <c r="S39" s="44"/>
      <c r="T39" s="44" t="e">
        <f>E39*S26</f>
        <v>#REF!</v>
      </c>
      <c r="U39" s="90" t="e">
        <f t="shared" si="31"/>
        <v>#REF!</v>
      </c>
      <c r="V39" s="89" t="e">
        <f t="shared" si="65"/>
        <v>#REF!</v>
      </c>
      <c r="W39" s="106"/>
      <c r="X39" s="40" t="e">
        <f>E39*W26</f>
        <v>#REF!</v>
      </c>
      <c r="Y39" s="90" t="e">
        <f t="shared" si="32"/>
        <v>#REF!</v>
      </c>
      <c r="Z39" s="89" t="e">
        <f t="shared" si="66"/>
        <v>#REF!</v>
      </c>
      <c r="AA39" s="41"/>
      <c r="AB39" s="40" t="e">
        <f>E39*AA26</f>
        <v>#REF!</v>
      </c>
      <c r="AC39" s="90" t="e">
        <f t="shared" si="33"/>
        <v>#REF!</v>
      </c>
      <c r="AD39" s="89" t="e">
        <f t="shared" si="67"/>
        <v>#REF!</v>
      </c>
      <c r="AE39" s="41"/>
      <c r="AF39" s="40" t="e">
        <f>E39*AE26</f>
        <v>#REF!</v>
      </c>
      <c r="AG39" s="90" t="e">
        <f t="shared" si="34"/>
        <v>#REF!</v>
      </c>
      <c r="AH39" s="89" t="e">
        <f t="shared" si="68"/>
        <v>#REF!</v>
      </c>
      <c r="AI39" s="41"/>
      <c r="AJ39" s="60" t="e">
        <f>AI26*E39</f>
        <v>#REF!</v>
      </c>
      <c r="AK39" s="90" t="e">
        <f t="shared" si="35"/>
        <v>#REF!</v>
      </c>
      <c r="AL39" s="89" t="e">
        <f t="shared" si="69"/>
        <v>#REF!</v>
      </c>
      <c r="AM39" s="126"/>
      <c r="AN39" s="37" t="e">
        <f>E39*AM26</f>
        <v>#REF!</v>
      </c>
      <c r="AO39" s="90" t="e">
        <f t="shared" si="36"/>
        <v>#REF!</v>
      </c>
      <c r="AP39" s="89" t="e">
        <f t="shared" si="70"/>
        <v>#REF!</v>
      </c>
      <c r="AQ39" s="55"/>
      <c r="AR39" s="37" t="e">
        <f>E39*AQ26</f>
        <v>#REF!</v>
      </c>
      <c r="AS39" s="90" t="e">
        <f t="shared" si="37"/>
        <v>#REF!</v>
      </c>
      <c r="AT39" s="89" t="e">
        <f t="shared" si="71"/>
        <v>#REF!</v>
      </c>
      <c r="AU39" s="55"/>
      <c r="AV39" s="37" t="e">
        <f>AU26*E39</f>
        <v>#REF!</v>
      </c>
      <c r="AW39" s="90" t="e">
        <f t="shared" si="38"/>
        <v>#REF!</v>
      </c>
      <c r="AX39" s="89" t="e">
        <f t="shared" si="72"/>
        <v>#REF!</v>
      </c>
      <c r="AY39" s="126"/>
      <c r="AZ39" s="54" t="e">
        <f>AY26*E39</f>
        <v>#REF!</v>
      </c>
      <c r="BA39" s="90" t="e">
        <f t="shared" si="39"/>
        <v>#REF!</v>
      </c>
      <c r="BB39" s="352" t="e">
        <f t="shared" si="73"/>
        <v>#REF!</v>
      </c>
      <c r="BC39" s="41"/>
      <c r="BD39" s="46" t="e">
        <f>BC39*E39</f>
        <v>#REF!</v>
      </c>
      <c r="BE39" s="354" t="e">
        <f t="shared" si="74"/>
        <v>#REF!</v>
      </c>
    </row>
    <row r="40" spans="1:57" s="7" customFormat="1" ht="30">
      <c r="B40" s="6" t="s">
        <v>255</v>
      </c>
      <c r="C40" s="4" t="e">
        <f>C27</f>
        <v>#REF!</v>
      </c>
      <c r="D40" s="4" t="e">
        <f t="shared" si="26"/>
        <v>#REF!</v>
      </c>
      <c r="E40" s="8" t="e">
        <f>(E41+E42+E46+E47+E48)/1000</f>
        <v>#REF!</v>
      </c>
      <c r="F40" s="89" t="e">
        <f t="shared" si="61"/>
        <v>#REF!</v>
      </c>
      <c r="G40" s="9"/>
      <c r="H40" s="44" t="e">
        <f>E40*G27</f>
        <v>#REF!</v>
      </c>
      <c r="I40" s="48" t="e">
        <f t="shared" si="54"/>
        <v>#REF!</v>
      </c>
      <c r="J40" s="89" t="e">
        <f t="shared" si="62"/>
        <v>#REF!</v>
      </c>
      <c r="K40" s="9"/>
      <c r="L40" s="44" t="e">
        <f>E40*K27</f>
        <v>#REF!</v>
      </c>
      <c r="M40" s="48" t="e">
        <f t="shared" si="29"/>
        <v>#REF!</v>
      </c>
      <c r="N40" s="89" t="e">
        <f t="shared" si="63"/>
        <v>#REF!</v>
      </c>
      <c r="O40" s="9"/>
      <c r="P40" s="44" t="e">
        <f>E40*O27</f>
        <v>#REF!</v>
      </c>
      <c r="Q40" s="48" t="e">
        <f t="shared" si="30"/>
        <v>#REF!</v>
      </c>
      <c r="R40" s="89" t="e">
        <f t="shared" si="64"/>
        <v>#REF!</v>
      </c>
      <c r="S40" s="44"/>
      <c r="T40" s="44" t="e">
        <f>E40*S27</f>
        <v>#REF!</v>
      </c>
      <c r="U40" s="90" t="e">
        <f t="shared" si="31"/>
        <v>#REF!</v>
      </c>
      <c r="V40" s="89" t="e">
        <f t="shared" si="65"/>
        <v>#REF!</v>
      </c>
      <c r="W40" s="106"/>
      <c r="X40" s="41" t="e">
        <f>E40*W27</f>
        <v>#REF!</v>
      </c>
      <c r="Y40" s="90" t="e">
        <f t="shared" si="32"/>
        <v>#REF!</v>
      </c>
      <c r="Z40" s="89" t="e">
        <f t="shared" si="66"/>
        <v>#REF!</v>
      </c>
      <c r="AA40" s="41"/>
      <c r="AB40" s="41" t="e">
        <f>E40*AA27</f>
        <v>#REF!</v>
      </c>
      <c r="AC40" s="90" t="e">
        <f t="shared" si="33"/>
        <v>#REF!</v>
      </c>
      <c r="AD40" s="89" t="e">
        <f t="shared" si="67"/>
        <v>#REF!</v>
      </c>
      <c r="AE40" s="41"/>
      <c r="AF40" s="41" t="e">
        <f>E40*AE27</f>
        <v>#REF!</v>
      </c>
      <c r="AG40" s="90" t="e">
        <f t="shared" si="34"/>
        <v>#REF!</v>
      </c>
      <c r="AH40" s="89" t="e">
        <f t="shared" si="68"/>
        <v>#REF!</v>
      </c>
      <c r="AI40" s="41"/>
      <c r="AJ40" s="61" t="e">
        <f>E40*AI27</f>
        <v>#REF!</v>
      </c>
      <c r="AK40" s="90" t="e">
        <f t="shared" si="35"/>
        <v>#REF!</v>
      </c>
      <c r="AL40" s="89" t="e">
        <f t="shared" si="69"/>
        <v>#REF!</v>
      </c>
      <c r="AM40" s="126"/>
      <c r="AN40" s="55" t="e">
        <f>E40*AM27</f>
        <v>#REF!</v>
      </c>
      <c r="AO40" s="90" t="e">
        <f t="shared" si="36"/>
        <v>#REF!</v>
      </c>
      <c r="AP40" s="89" t="e">
        <f t="shared" si="70"/>
        <v>#REF!</v>
      </c>
      <c r="AQ40" s="55"/>
      <c r="AR40" s="55" t="e">
        <f>E40*AQ27</f>
        <v>#REF!</v>
      </c>
      <c r="AS40" s="90" t="e">
        <f t="shared" si="37"/>
        <v>#REF!</v>
      </c>
      <c r="AT40" s="89" t="e">
        <f t="shared" si="71"/>
        <v>#REF!</v>
      </c>
      <c r="AU40" s="55"/>
      <c r="AV40" s="55" t="e">
        <f>E40*AU27</f>
        <v>#REF!</v>
      </c>
      <c r="AW40" s="90" t="e">
        <f t="shared" si="38"/>
        <v>#REF!</v>
      </c>
      <c r="AX40" s="89" t="e">
        <f t="shared" si="72"/>
        <v>#REF!</v>
      </c>
      <c r="AY40" s="126"/>
      <c r="AZ40" s="65" t="e">
        <f>E40*AY27</f>
        <v>#REF!</v>
      </c>
      <c r="BA40" s="90" t="e">
        <f t="shared" si="39"/>
        <v>#REF!</v>
      </c>
      <c r="BB40" s="352" t="e">
        <f t="shared" si="73"/>
        <v>#REF!</v>
      </c>
      <c r="BC40" s="41"/>
      <c r="BD40" s="46" t="e">
        <f>BC40*E40</f>
        <v>#REF!</v>
      </c>
      <c r="BE40" s="354" t="e">
        <f t="shared" si="74"/>
        <v>#REF!</v>
      </c>
    </row>
    <row r="41" spans="1:57" s="7" customFormat="1">
      <c r="A41" s="7" t="e">
        <f>IF(#REF!&gt;600,1,0)</f>
        <v>#REF!</v>
      </c>
      <c r="B41" s="6" t="s">
        <v>256</v>
      </c>
      <c r="C41" s="4" t="e">
        <f t="shared" si="28"/>
        <v>#REF!</v>
      </c>
      <c r="D41" s="4" t="e">
        <f t="shared" si="26"/>
        <v>#REF!</v>
      </c>
      <c r="E41" s="8" t="e">
        <f>IF(#REF!="+",#REF!*A41,0)</f>
        <v>#REF!</v>
      </c>
      <c r="F41" s="89" t="e">
        <f t="shared" si="61"/>
        <v>#REF!</v>
      </c>
      <c r="G41" s="9"/>
      <c r="H41" s="44"/>
      <c r="I41" s="48" t="e">
        <f t="shared" si="54"/>
        <v>#REF!</v>
      </c>
      <c r="J41" s="89" t="e">
        <f t="shared" si="62"/>
        <v>#REF!</v>
      </c>
      <c r="K41" s="9"/>
      <c r="L41" s="44"/>
      <c r="M41" s="48" t="e">
        <f t="shared" si="29"/>
        <v>#REF!</v>
      </c>
      <c r="N41" s="89" t="e">
        <f t="shared" si="63"/>
        <v>#REF!</v>
      </c>
      <c r="O41" s="9"/>
      <c r="P41" s="44"/>
      <c r="Q41" s="48" t="e">
        <f t="shared" si="30"/>
        <v>#REF!</v>
      </c>
      <c r="R41" s="89" t="e">
        <f t="shared" si="64"/>
        <v>#REF!</v>
      </c>
      <c r="S41" s="44"/>
      <c r="T41" s="44"/>
      <c r="U41" s="90" t="e">
        <f t="shared" si="31"/>
        <v>#REF!</v>
      </c>
      <c r="V41" s="89" t="e">
        <f t="shared" si="65"/>
        <v>#REF!</v>
      </c>
      <c r="W41" s="106"/>
      <c r="X41" s="40"/>
      <c r="Y41" s="90" t="e">
        <f t="shared" si="32"/>
        <v>#REF!</v>
      </c>
      <c r="Z41" s="89" t="e">
        <f t="shared" si="66"/>
        <v>#REF!</v>
      </c>
      <c r="AA41" s="41"/>
      <c r="AB41" s="40"/>
      <c r="AC41" s="90" t="e">
        <f t="shared" si="33"/>
        <v>#REF!</v>
      </c>
      <c r="AD41" s="89" t="e">
        <f t="shared" si="67"/>
        <v>#REF!</v>
      </c>
      <c r="AE41" s="41"/>
      <c r="AF41" s="40"/>
      <c r="AG41" s="90" t="e">
        <f t="shared" si="34"/>
        <v>#REF!</v>
      </c>
      <c r="AH41" s="89" t="e">
        <f t="shared" si="68"/>
        <v>#REF!</v>
      </c>
      <c r="AI41" s="41"/>
      <c r="AJ41" s="60"/>
      <c r="AK41" s="90" t="e">
        <f t="shared" si="35"/>
        <v>#REF!</v>
      </c>
      <c r="AL41" s="89" t="e">
        <f t="shared" si="69"/>
        <v>#REF!</v>
      </c>
      <c r="AM41" s="126"/>
      <c r="AN41" s="37"/>
      <c r="AO41" s="90" t="e">
        <f t="shared" si="36"/>
        <v>#REF!</v>
      </c>
      <c r="AP41" s="89" t="e">
        <f t="shared" si="70"/>
        <v>#REF!</v>
      </c>
      <c r="AQ41" s="55"/>
      <c r="AR41" s="37"/>
      <c r="AS41" s="90" t="e">
        <f t="shared" si="37"/>
        <v>#REF!</v>
      </c>
      <c r="AT41" s="89" t="e">
        <f t="shared" si="71"/>
        <v>#REF!</v>
      </c>
      <c r="AU41" s="55"/>
      <c r="AV41" s="37"/>
      <c r="AW41" s="90" t="e">
        <f t="shared" si="38"/>
        <v>#REF!</v>
      </c>
      <c r="AX41" s="89" t="e">
        <f t="shared" si="72"/>
        <v>#REF!</v>
      </c>
      <c r="AY41" s="126"/>
      <c r="AZ41" s="54"/>
      <c r="BA41" s="90" t="e">
        <f t="shared" si="39"/>
        <v>#REF!</v>
      </c>
      <c r="BB41" s="352" t="e">
        <f t="shared" si="73"/>
        <v>#REF!</v>
      </c>
      <c r="BC41" s="41"/>
      <c r="BD41" s="40"/>
      <c r="BE41" s="354" t="e">
        <f t="shared" si="74"/>
        <v>#REF!</v>
      </c>
    </row>
    <row r="42" spans="1:57" s="7" customFormat="1">
      <c r="A42" s="7" t="e">
        <f>IF(#REF!&gt;600,1,0)</f>
        <v>#REF!</v>
      </c>
      <c r="B42" s="6" t="s">
        <v>256</v>
      </c>
      <c r="C42" s="4" t="e">
        <f t="shared" si="28"/>
        <v>#REF!</v>
      </c>
      <c r="D42" s="4" t="e">
        <f t="shared" si="26"/>
        <v>#REF!</v>
      </c>
      <c r="E42" s="8" t="e">
        <f>IF(#REF!="+",#REF!*A42,0)</f>
        <v>#REF!</v>
      </c>
      <c r="F42" s="89" t="e">
        <f t="shared" si="61"/>
        <v>#REF!</v>
      </c>
      <c r="G42" s="9"/>
      <c r="H42" s="44"/>
      <c r="I42" s="48" t="e">
        <f t="shared" si="54"/>
        <v>#REF!</v>
      </c>
      <c r="J42" s="89" t="e">
        <f t="shared" si="62"/>
        <v>#REF!</v>
      </c>
      <c r="K42" s="9"/>
      <c r="L42" s="44"/>
      <c r="M42" s="48" t="e">
        <f t="shared" si="29"/>
        <v>#REF!</v>
      </c>
      <c r="N42" s="89" t="e">
        <f t="shared" si="63"/>
        <v>#REF!</v>
      </c>
      <c r="O42" s="9"/>
      <c r="P42" s="44"/>
      <c r="Q42" s="48" t="e">
        <f t="shared" si="30"/>
        <v>#REF!</v>
      </c>
      <c r="R42" s="89" t="e">
        <f t="shared" si="64"/>
        <v>#REF!</v>
      </c>
      <c r="S42" s="44"/>
      <c r="T42" s="44"/>
      <c r="U42" s="90" t="e">
        <f t="shared" si="31"/>
        <v>#REF!</v>
      </c>
      <c r="V42" s="89" t="e">
        <f t="shared" si="65"/>
        <v>#REF!</v>
      </c>
      <c r="W42" s="106"/>
      <c r="X42" s="40"/>
      <c r="Y42" s="90" t="e">
        <f t="shared" si="32"/>
        <v>#REF!</v>
      </c>
      <c r="Z42" s="89" t="e">
        <f t="shared" si="66"/>
        <v>#REF!</v>
      </c>
      <c r="AA42" s="41"/>
      <c r="AB42" s="40"/>
      <c r="AC42" s="90" t="e">
        <f t="shared" si="33"/>
        <v>#REF!</v>
      </c>
      <c r="AD42" s="89" t="e">
        <f t="shared" si="67"/>
        <v>#REF!</v>
      </c>
      <c r="AE42" s="41"/>
      <c r="AF42" s="40"/>
      <c r="AG42" s="90" t="e">
        <f t="shared" si="34"/>
        <v>#REF!</v>
      </c>
      <c r="AH42" s="89" t="e">
        <f t="shared" si="68"/>
        <v>#REF!</v>
      </c>
      <c r="AI42" s="41"/>
      <c r="AJ42" s="60"/>
      <c r="AK42" s="90" t="e">
        <f t="shared" si="35"/>
        <v>#REF!</v>
      </c>
      <c r="AL42" s="89" t="e">
        <f t="shared" si="69"/>
        <v>#REF!</v>
      </c>
      <c r="AM42" s="126"/>
      <c r="AN42" s="37"/>
      <c r="AO42" s="90" t="e">
        <f t="shared" si="36"/>
        <v>#REF!</v>
      </c>
      <c r="AP42" s="89" t="e">
        <f t="shared" si="70"/>
        <v>#REF!</v>
      </c>
      <c r="AQ42" s="55"/>
      <c r="AR42" s="37"/>
      <c r="AS42" s="90" t="e">
        <f t="shared" si="37"/>
        <v>#REF!</v>
      </c>
      <c r="AT42" s="89" t="e">
        <f t="shared" si="71"/>
        <v>#REF!</v>
      </c>
      <c r="AU42" s="55"/>
      <c r="AV42" s="37"/>
      <c r="AW42" s="90" t="e">
        <f t="shared" si="38"/>
        <v>#REF!</v>
      </c>
      <c r="AX42" s="89" t="e">
        <f t="shared" si="72"/>
        <v>#REF!</v>
      </c>
      <c r="AY42" s="126"/>
      <c r="AZ42" s="54"/>
      <c r="BA42" s="90" t="e">
        <f t="shared" si="39"/>
        <v>#REF!</v>
      </c>
      <c r="BB42" s="352" t="e">
        <f t="shared" si="73"/>
        <v>#REF!</v>
      </c>
      <c r="BC42" s="41"/>
      <c r="BD42" s="40"/>
      <c r="BE42" s="354" t="e">
        <f t="shared" si="74"/>
        <v>#REF!</v>
      </c>
    </row>
    <row r="43" spans="1:57" hidden="1">
      <c r="C43" s="4" t="e">
        <f t="shared" si="28"/>
        <v>#REF!</v>
      </c>
      <c r="D43" s="4" t="e">
        <f t="shared" si="26"/>
        <v>#REF!</v>
      </c>
      <c r="F43" s="89" t="e">
        <f t="shared" si="61"/>
        <v>#REF!</v>
      </c>
      <c r="G43" s="45"/>
      <c r="H43" s="45"/>
      <c r="I43" s="48" t="e">
        <f t="shared" si="54"/>
        <v>#REF!</v>
      </c>
      <c r="J43" s="89" t="e">
        <f t="shared" si="62"/>
        <v>#REF!</v>
      </c>
      <c r="K43" s="45"/>
      <c r="L43" s="45"/>
      <c r="M43" s="48" t="e">
        <f t="shared" si="29"/>
        <v>#REF!</v>
      </c>
      <c r="N43" s="89" t="e">
        <f t="shared" si="63"/>
        <v>#REF!</v>
      </c>
      <c r="O43" s="45"/>
      <c r="P43" s="45"/>
      <c r="Q43" s="48" t="e">
        <f t="shared" si="30"/>
        <v>#REF!</v>
      </c>
      <c r="R43" s="89" t="e">
        <f t="shared" si="64"/>
        <v>#REF!</v>
      </c>
      <c r="S43" s="45"/>
      <c r="T43" s="45"/>
      <c r="U43" s="90" t="e">
        <f t="shared" si="31"/>
        <v>#REF!</v>
      </c>
      <c r="V43" s="89" t="e">
        <f t="shared" si="65"/>
        <v>#REF!</v>
      </c>
      <c r="W43" s="107"/>
      <c r="X43" s="42"/>
      <c r="Y43" s="90" t="e">
        <f t="shared" si="32"/>
        <v>#REF!</v>
      </c>
      <c r="Z43" s="89" t="e">
        <f t="shared" si="66"/>
        <v>#REF!</v>
      </c>
      <c r="AA43" s="42"/>
      <c r="AB43" s="42"/>
      <c r="AC43" s="90" t="e">
        <f t="shared" si="33"/>
        <v>#REF!</v>
      </c>
      <c r="AD43" s="89" t="e">
        <f t="shared" si="67"/>
        <v>#REF!</v>
      </c>
      <c r="AE43" s="42"/>
      <c r="AF43" s="42"/>
      <c r="AG43" s="90" t="e">
        <f t="shared" si="34"/>
        <v>#REF!</v>
      </c>
      <c r="AH43" s="89" t="e">
        <f t="shared" si="68"/>
        <v>#REF!</v>
      </c>
      <c r="AI43" s="42"/>
      <c r="AJ43" s="62"/>
      <c r="AK43" s="90" t="e">
        <f t="shared" si="35"/>
        <v>#REF!</v>
      </c>
      <c r="AL43" s="89" t="e">
        <f t="shared" si="69"/>
        <v>#REF!</v>
      </c>
      <c r="AM43" s="127"/>
      <c r="AN43" s="64"/>
      <c r="AO43" s="90" t="e">
        <f t="shared" si="36"/>
        <v>#REF!</v>
      </c>
      <c r="AP43" s="89" t="e">
        <f t="shared" si="70"/>
        <v>#REF!</v>
      </c>
      <c r="AQ43" s="64"/>
      <c r="AR43" s="64"/>
      <c r="AS43" s="90" t="e">
        <f t="shared" si="37"/>
        <v>#REF!</v>
      </c>
      <c r="AT43" s="89" t="e">
        <f t="shared" si="71"/>
        <v>#REF!</v>
      </c>
      <c r="AU43" s="64"/>
      <c r="AV43" s="64"/>
      <c r="AW43" s="90" t="e">
        <f t="shared" si="38"/>
        <v>#REF!</v>
      </c>
      <c r="AX43" s="89" t="e">
        <f t="shared" si="72"/>
        <v>#REF!</v>
      </c>
      <c r="AY43" s="127"/>
      <c r="AZ43" s="66"/>
      <c r="BA43" s="90" t="e">
        <f t="shared" si="39"/>
        <v>#REF!</v>
      </c>
      <c r="BB43" s="352" t="e">
        <f t="shared" si="73"/>
        <v>#REF!</v>
      </c>
      <c r="BC43" s="42"/>
      <c r="BD43" s="42"/>
      <c r="BE43" s="354" t="e">
        <f t="shared" si="74"/>
        <v>#REF!</v>
      </c>
    </row>
    <row r="44" spans="1:57" s="7" customFormat="1" hidden="1">
      <c r="B44" s="6"/>
      <c r="C44" s="4" t="e">
        <f t="shared" si="28"/>
        <v>#REF!</v>
      </c>
      <c r="D44" s="4" t="e">
        <f t="shared" si="26"/>
        <v>#REF!</v>
      </c>
      <c r="E44" s="8"/>
      <c r="F44" s="89" t="e">
        <f t="shared" si="61"/>
        <v>#REF!</v>
      </c>
      <c r="G44" s="44"/>
      <c r="H44" s="9"/>
      <c r="I44" s="48" t="e">
        <f t="shared" si="54"/>
        <v>#REF!</v>
      </c>
      <c r="J44" s="89" t="e">
        <f t="shared" si="62"/>
        <v>#REF!</v>
      </c>
      <c r="K44" s="44"/>
      <c r="L44" s="9"/>
      <c r="M44" s="48" t="e">
        <f t="shared" si="29"/>
        <v>#REF!</v>
      </c>
      <c r="N44" s="89" t="e">
        <f t="shared" si="63"/>
        <v>#REF!</v>
      </c>
      <c r="O44" s="44"/>
      <c r="P44" s="9"/>
      <c r="Q44" s="48" t="e">
        <f t="shared" si="30"/>
        <v>#REF!</v>
      </c>
      <c r="R44" s="89" t="e">
        <f t="shared" si="64"/>
        <v>#REF!</v>
      </c>
      <c r="S44" s="44"/>
      <c r="T44" s="9"/>
      <c r="U44" s="90" t="e">
        <f t="shared" si="31"/>
        <v>#REF!</v>
      </c>
      <c r="V44" s="89" t="e">
        <f t="shared" si="65"/>
        <v>#REF!</v>
      </c>
      <c r="W44" s="106"/>
      <c r="X44" s="40"/>
      <c r="Y44" s="90" t="e">
        <f t="shared" si="32"/>
        <v>#REF!</v>
      </c>
      <c r="Z44" s="89" t="e">
        <f t="shared" si="66"/>
        <v>#REF!</v>
      </c>
      <c r="AA44" s="41"/>
      <c r="AB44" s="40"/>
      <c r="AC44" s="90" t="e">
        <f t="shared" si="33"/>
        <v>#REF!</v>
      </c>
      <c r="AD44" s="89" t="e">
        <f t="shared" si="67"/>
        <v>#REF!</v>
      </c>
      <c r="AE44" s="41"/>
      <c r="AF44" s="40"/>
      <c r="AG44" s="90" t="e">
        <f t="shared" si="34"/>
        <v>#REF!</v>
      </c>
      <c r="AH44" s="89" t="e">
        <f t="shared" si="68"/>
        <v>#REF!</v>
      </c>
      <c r="AI44" s="41"/>
      <c r="AJ44" s="60"/>
      <c r="AK44" s="90" t="e">
        <f t="shared" si="35"/>
        <v>#REF!</v>
      </c>
      <c r="AL44" s="89" t="e">
        <f t="shared" si="69"/>
        <v>#REF!</v>
      </c>
      <c r="AM44" s="126"/>
      <c r="AN44" s="37"/>
      <c r="AO44" s="90" t="e">
        <f t="shared" si="36"/>
        <v>#REF!</v>
      </c>
      <c r="AP44" s="89" t="e">
        <f t="shared" si="70"/>
        <v>#REF!</v>
      </c>
      <c r="AQ44" s="55"/>
      <c r="AR44" s="37"/>
      <c r="AS44" s="90" t="e">
        <f t="shared" si="37"/>
        <v>#REF!</v>
      </c>
      <c r="AT44" s="89" t="e">
        <f t="shared" si="71"/>
        <v>#REF!</v>
      </c>
      <c r="AU44" s="55"/>
      <c r="AV44" s="37"/>
      <c r="AW44" s="90" t="e">
        <f t="shared" si="38"/>
        <v>#REF!</v>
      </c>
      <c r="AX44" s="89" t="e">
        <f t="shared" si="72"/>
        <v>#REF!</v>
      </c>
      <c r="AY44" s="126"/>
      <c r="AZ44" s="54"/>
      <c r="BA44" s="90" t="e">
        <f t="shared" si="39"/>
        <v>#REF!</v>
      </c>
      <c r="BB44" s="352" t="e">
        <f t="shared" si="73"/>
        <v>#REF!</v>
      </c>
      <c r="BC44" s="41"/>
      <c r="BD44" s="40"/>
      <c r="BE44" s="354" t="e">
        <f t="shared" si="74"/>
        <v>#REF!</v>
      </c>
    </row>
    <row r="45" spans="1:57" s="7" customFormat="1" hidden="1">
      <c r="B45" s="6"/>
      <c r="C45" s="4" t="e">
        <f t="shared" si="28"/>
        <v>#REF!</v>
      </c>
      <c r="D45" s="4" t="e">
        <f t="shared" si="26"/>
        <v>#REF!</v>
      </c>
      <c r="E45" s="8"/>
      <c r="F45" s="89" t="e">
        <f t="shared" si="61"/>
        <v>#REF!</v>
      </c>
      <c r="G45" s="44"/>
      <c r="H45" s="9">
        <f>G45*E45</f>
        <v>0</v>
      </c>
      <c r="I45" s="48" t="e">
        <f t="shared" si="54"/>
        <v>#REF!</v>
      </c>
      <c r="J45" s="89" t="e">
        <f t="shared" si="62"/>
        <v>#REF!</v>
      </c>
      <c r="K45" s="44">
        <f>G45</f>
        <v>0</v>
      </c>
      <c r="L45" s="9">
        <f>K45*E45</f>
        <v>0</v>
      </c>
      <c r="M45" s="48" t="e">
        <f t="shared" si="29"/>
        <v>#REF!</v>
      </c>
      <c r="N45" s="89" t="e">
        <f t="shared" si="63"/>
        <v>#REF!</v>
      </c>
      <c r="O45" s="44">
        <f>K45</f>
        <v>0</v>
      </c>
      <c r="P45" s="9">
        <f>O45*E45</f>
        <v>0</v>
      </c>
      <c r="Q45" s="48" t="e">
        <f t="shared" si="30"/>
        <v>#REF!</v>
      </c>
      <c r="R45" s="89" t="e">
        <f t="shared" si="64"/>
        <v>#REF!</v>
      </c>
      <c r="S45" s="44">
        <f>O45</f>
        <v>0</v>
      </c>
      <c r="T45" s="9">
        <f>S45*E45</f>
        <v>0</v>
      </c>
      <c r="U45" s="90" t="e">
        <f t="shared" si="31"/>
        <v>#REF!</v>
      </c>
      <c r="V45" s="89" t="e">
        <f t="shared" si="65"/>
        <v>#REF!</v>
      </c>
      <c r="W45" s="106">
        <f>S45</f>
        <v>0</v>
      </c>
      <c r="X45" s="40">
        <f>W45*E45</f>
        <v>0</v>
      </c>
      <c r="Y45" s="90" t="e">
        <f t="shared" si="32"/>
        <v>#REF!</v>
      </c>
      <c r="Z45" s="89" t="e">
        <f t="shared" si="66"/>
        <v>#REF!</v>
      </c>
      <c r="AA45" s="41">
        <f>W45</f>
        <v>0</v>
      </c>
      <c r="AB45" s="40">
        <f>AA45*E45</f>
        <v>0</v>
      </c>
      <c r="AC45" s="90" t="e">
        <f t="shared" si="33"/>
        <v>#REF!</v>
      </c>
      <c r="AD45" s="89" t="e">
        <f t="shared" si="67"/>
        <v>#REF!</v>
      </c>
      <c r="AE45" s="41">
        <f>AA45</f>
        <v>0</v>
      </c>
      <c r="AF45" s="40">
        <f>AE45*E45</f>
        <v>0</v>
      </c>
      <c r="AG45" s="90" t="e">
        <f t="shared" si="34"/>
        <v>#REF!</v>
      </c>
      <c r="AH45" s="89" t="e">
        <f t="shared" si="68"/>
        <v>#REF!</v>
      </c>
      <c r="AI45" s="41">
        <f>AE45</f>
        <v>0</v>
      </c>
      <c r="AJ45" s="60">
        <f>AI45*E45</f>
        <v>0</v>
      </c>
      <c r="AK45" s="90" t="e">
        <f t="shared" si="35"/>
        <v>#REF!</v>
      </c>
      <c r="AL45" s="89" t="e">
        <f t="shared" si="69"/>
        <v>#REF!</v>
      </c>
      <c r="AM45" s="126">
        <f>AI45</f>
        <v>0</v>
      </c>
      <c r="AN45" s="37">
        <f>AM45*E45</f>
        <v>0</v>
      </c>
      <c r="AO45" s="90" t="e">
        <f t="shared" si="36"/>
        <v>#REF!</v>
      </c>
      <c r="AP45" s="89" t="e">
        <f t="shared" si="70"/>
        <v>#REF!</v>
      </c>
      <c r="AQ45" s="55">
        <f>AM45</f>
        <v>0</v>
      </c>
      <c r="AR45" s="37">
        <f>AQ45*E45</f>
        <v>0</v>
      </c>
      <c r="AS45" s="90" t="e">
        <f t="shared" si="37"/>
        <v>#REF!</v>
      </c>
      <c r="AT45" s="89" t="e">
        <f t="shared" si="71"/>
        <v>#REF!</v>
      </c>
      <c r="AU45" s="55">
        <f>AQ45</f>
        <v>0</v>
      </c>
      <c r="AV45" s="37">
        <f>AU45*E45</f>
        <v>0</v>
      </c>
      <c r="AW45" s="90" t="e">
        <f t="shared" si="38"/>
        <v>#REF!</v>
      </c>
      <c r="AX45" s="89" t="e">
        <f t="shared" si="72"/>
        <v>#REF!</v>
      </c>
      <c r="AY45" s="126">
        <f>AU45</f>
        <v>0</v>
      </c>
      <c r="AZ45" s="54">
        <f>AY45*E45</f>
        <v>0</v>
      </c>
      <c r="BA45" s="90" t="e">
        <f t="shared" si="39"/>
        <v>#REF!</v>
      </c>
      <c r="BB45" s="352" t="e">
        <f t="shared" si="73"/>
        <v>#REF!</v>
      </c>
      <c r="BC45" s="41">
        <f>AY45</f>
        <v>0</v>
      </c>
      <c r="BD45" s="40" t="e">
        <f>BC45*Q45</f>
        <v>#REF!</v>
      </c>
      <c r="BE45" s="354" t="e">
        <f t="shared" si="74"/>
        <v>#REF!</v>
      </c>
    </row>
    <row r="46" spans="1:57" s="7" customFormat="1">
      <c r="A46" s="7" t="e">
        <f>IF(#REF!&gt;600,1,0)</f>
        <v>#REF!</v>
      </c>
      <c r="B46" s="6" t="s">
        <v>256</v>
      </c>
      <c r="C46" s="4" t="e">
        <f>F46*G46+J46*K46+N46*O46+R46*S46+V46*W46+Z46*AA46+AD46*AE46+AH46*AI46+AL46*AM46+AP46*AQ46+AT46*AU46+AX46*AY46</f>
        <v>#REF!</v>
      </c>
      <c r="D46" s="4" t="e">
        <f t="shared" si="26"/>
        <v>#REF!</v>
      </c>
      <c r="E46" s="8" t="e">
        <f>IF(#REF!="+",#REF!*A46,0)</f>
        <v>#REF!</v>
      </c>
      <c r="F46" s="89" t="e">
        <f t="shared" si="61"/>
        <v>#REF!</v>
      </c>
      <c r="G46" s="9"/>
      <c r="H46" s="44"/>
      <c r="I46" s="48" t="e">
        <f>H46*F46</f>
        <v>#REF!</v>
      </c>
      <c r="J46" s="89" t="e">
        <f t="shared" si="62"/>
        <v>#REF!</v>
      </c>
      <c r="K46" s="9"/>
      <c r="L46" s="44"/>
      <c r="M46" s="48" t="e">
        <f>L46*J46</f>
        <v>#REF!</v>
      </c>
      <c r="N46" s="89" t="e">
        <f t="shared" si="63"/>
        <v>#REF!</v>
      </c>
      <c r="O46" s="9"/>
      <c r="P46" s="44"/>
      <c r="Q46" s="48" t="e">
        <f>P46*N46</f>
        <v>#REF!</v>
      </c>
      <c r="R46" s="89" t="e">
        <f t="shared" si="64"/>
        <v>#REF!</v>
      </c>
      <c r="S46" s="44"/>
      <c r="T46" s="44"/>
      <c r="U46" s="90" t="e">
        <f>T46*R46</f>
        <v>#REF!</v>
      </c>
      <c r="V46" s="89" t="e">
        <f t="shared" si="65"/>
        <v>#REF!</v>
      </c>
      <c r="W46" s="106"/>
      <c r="X46" s="40"/>
      <c r="Y46" s="90" t="e">
        <f>X46*V46</f>
        <v>#REF!</v>
      </c>
      <c r="Z46" s="89" t="e">
        <f t="shared" si="66"/>
        <v>#REF!</v>
      </c>
      <c r="AA46" s="41"/>
      <c r="AB46" s="40"/>
      <c r="AC46" s="90" t="e">
        <f>AB46*Z46</f>
        <v>#REF!</v>
      </c>
      <c r="AD46" s="89" t="e">
        <f t="shared" si="67"/>
        <v>#REF!</v>
      </c>
      <c r="AE46" s="41"/>
      <c r="AF46" s="40"/>
      <c r="AG46" s="90" t="e">
        <f>AF46*AD46</f>
        <v>#REF!</v>
      </c>
      <c r="AH46" s="89" t="e">
        <f t="shared" si="68"/>
        <v>#REF!</v>
      </c>
      <c r="AI46" s="41"/>
      <c r="AJ46" s="60"/>
      <c r="AK46" s="90" t="e">
        <f>AJ46*AH46</f>
        <v>#REF!</v>
      </c>
      <c r="AL46" s="89" t="e">
        <f t="shared" si="69"/>
        <v>#REF!</v>
      </c>
      <c r="AM46" s="126"/>
      <c r="AN46" s="37"/>
      <c r="AO46" s="90" t="e">
        <f>AN46*AL46</f>
        <v>#REF!</v>
      </c>
      <c r="AP46" s="89" t="e">
        <f t="shared" si="70"/>
        <v>#REF!</v>
      </c>
      <c r="AQ46" s="55"/>
      <c r="AR46" s="37"/>
      <c r="AS46" s="90" t="e">
        <f>AR46*AP46</f>
        <v>#REF!</v>
      </c>
      <c r="AT46" s="89" t="e">
        <f t="shared" si="71"/>
        <v>#REF!</v>
      </c>
      <c r="AU46" s="55"/>
      <c r="AV46" s="37"/>
      <c r="AW46" s="90" t="e">
        <f>AV46*AT46</f>
        <v>#REF!</v>
      </c>
      <c r="AX46" s="89" t="e">
        <f t="shared" si="72"/>
        <v>#REF!</v>
      </c>
      <c r="AY46" s="126"/>
      <c r="AZ46" s="54"/>
      <c r="BA46" s="90" t="e">
        <f>AZ46*AX46</f>
        <v>#REF!</v>
      </c>
      <c r="BB46" s="352" t="e">
        <f t="shared" si="73"/>
        <v>#REF!</v>
      </c>
      <c r="BC46" s="41"/>
      <c r="BD46" s="40"/>
      <c r="BE46" s="354" t="e">
        <f>BD46*BB46</f>
        <v>#REF!</v>
      </c>
    </row>
    <row r="47" spans="1:57" s="7" customFormat="1">
      <c r="A47" s="7" t="e">
        <f>IF(#REF!&gt;600,1,0)</f>
        <v>#REF!</v>
      </c>
      <c r="B47" s="6" t="s">
        <v>256</v>
      </c>
      <c r="C47" s="4" t="e">
        <f>F47*G47+J47*K47+N47*O47+R47*S47+V47*W47+Z47*AA47+AD47*AE47+AH47*AI47+AL47*AM47+AP47*AQ47+AT47*AU47+AX47*AY47</f>
        <v>#REF!</v>
      </c>
      <c r="D47" s="4" t="e">
        <f t="shared" si="26"/>
        <v>#REF!</v>
      </c>
      <c r="E47" s="8" t="e">
        <f>IF(#REF!="+",#REF!*A47,0)</f>
        <v>#REF!</v>
      </c>
      <c r="F47" s="89" t="e">
        <f t="shared" si="61"/>
        <v>#REF!</v>
      </c>
      <c r="G47" s="9"/>
      <c r="H47" s="44"/>
      <c r="I47" s="48" t="e">
        <f>H47*F47</f>
        <v>#REF!</v>
      </c>
      <c r="J47" s="89" t="e">
        <f t="shared" si="62"/>
        <v>#REF!</v>
      </c>
      <c r="K47" s="9"/>
      <c r="L47" s="44"/>
      <c r="M47" s="48" t="e">
        <f>L47*J47</f>
        <v>#REF!</v>
      </c>
      <c r="N47" s="89" t="e">
        <f t="shared" si="63"/>
        <v>#REF!</v>
      </c>
      <c r="O47" s="9"/>
      <c r="P47" s="44"/>
      <c r="Q47" s="48" t="e">
        <f>P47*N47</f>
        <v>#REF!</v>
      </c>
      <c r="R47" s="89" t="e">
        <f t="shared" si="64"/>
        <v>#REF!</v>
      </c>
      <c r="S47" s="44"/>
      <c r="T47" s="44"/>
      <c r="U47" s="90" t="e">
        <f>T47*R47</f>
        <v>#REF!</v>
      </c>
      <c r="V47" s="89" t="e">
        <f t="shared" si="65"/>
        <v>#REF!</v>
      </c>
      <c r="W47" s="106"/>
      <c r="X47" s="40"/>
      <c r="Y47" s="90" t="e">
        <f>X47*V47</f>
        <v>#REF!</v>
      </c>
      <c r="Z47" s="89" t="e">
        <f t="shared" si="66"/>
        <v>#REF!</v>
      </c>
      <c r="AA47" s="41"/>
      <c r="AB47" s="40"/>
      <c r="AC47" s="90" t="e">
        <f>AB47*Z47</f>
        <v>#REF!</v>
      </c>
      <c r="AD47" s="89" t="e">
        <f t="shared" si="67"/>
        <v>#REF!</v>
      </c>
      <c r="AE47" s="41"/>
      <c r="AF47" s="40"/>
      <c r="AG47" s="90" t="e">
        <f>AF47*AD47</f>
        <v>#REF!</v>
      </c>
      <c r="AH47" s="89" t="e">
        <f t="shared" si="68"/>
        <v>#REF!</v>
      </c>
      <c r="AI47" s="41"/>
      <c r="AJ47" s="60"/>
      <c r="AK47" s="90" t="e">
        <f>AJ47*AH47</f>
        <v>#REF!</v>
      </c>
      <c r="AL47" s="89" t="e">
        <f t="shared" si="69"/>
        <v>#REF!</v>
      </c>
      <c r="AM47" s="126"/>
      <c r="AN47" s="37"/>
      <c r="AO47" s="90" t="e">
        <f>AN47*AL47</f>
        <v>#REF!</v>
      </c>
      <c r="AP47" s="89" t="e">
        <f t="shared" si="70"/>
        <v>#REF!</v>
      </c>
      <c r="AQ47" s="55"/>
      <c r="AR47" s="37"/>
      <c r="AS47" s="90" t="e">
        <f>AR47*AP47</f>
        <v>#REF!</v>
      </c>
      <c r="AT47" s="89" t="e">
        <f t="shared" si="71"/>
        <v>#REF!</v>
      </c>
      <c r="AU47" s="55"/>
      <c r="AV47" s="37"/>
      <c r="AW47" s="90" t="e">
        <f>AV47*AT47</f>
        <v>#REF!</v>
      </c>
      <c r="AX47" s="89" t="e">
        <f t="shared" si="72"/>
        <v>#REF!</v>
      </c>
      <c r="AY47" s="126"/>
      <c r="AZ47" s="54"/>
      <c r="BA47" s="90" t="e">
        <f>AZ47*AX47</f>
        <v>#REF!</v>
      </c>
      <c r="BB47" s="352" t="e">
        <f t="shared" si="73"/>
        <v>#REF!</v>
      </c>
      <c r="BC47" s="41"/>
      <c r="BD47" s="40"/>
      <c r="BE47" s="354" t="e">
        <f>BD47*BB47</f>
        <v>#REF!</v>
      </c>
    </row>
    <row r="48" spans="1:57" s="7" customFormat="1">
      <c r="A48" s="7" t="e">
        <f>IF(#REF!&gt;600,1,0)</f>
        <v>#REF!</v>
      </c>
      <c r="B48" s="6" t="s">
        <v>256</v>
      </c>
      <c r="C48" s="4" t="e">
        <f>F48*G48+J48*K48+N48*O48+R48*S48+V48*W48+Z48*AA48+AD48*AE48+AH48*AI48+AL48*AM48+AP48*AQ48+AT48*AU48+AX48*AY48</f>
        <v>#REF!</v>
      </c>
      <c r="D48" s="4" t="e">
        <f t="shared" si="26"/>
        <v>#REF!</v>
      </c>
      <c r="E48" s="8" t="e">
        <f>IF(#REF!="+",#REF!*A48,0)</f>
        <v>#REF!</v>
      </c>
      <c r="F48" s="89" t="e">
        <f t="shared" si="61"/>
        <v>#REF!</v>
      </c>
      <c r="G48" s="9"/>
      <c r="H48" s="44"/>
      <c r="I48" s="48" t="e">
        <f>H48*F48</f>
        <v>#REF!</v>
      </c>
      <c r="J48" s="89" t="e">
        <f t="shared" si="62"/>
        <v>#REF!</v>
      </c>
      <c r="K48" s="9"/>
      <c r="L48" s="44"/>
      <c r="M48" s="48" t="e">
        <f>L48*J48</f>
        <v>#REF!</v>
      </c>
      <c r="N48" s="89" t="e">
        <f t="shared" si="63"/>
        <v>#REF!</v>
      </c>
      <c r="O48" s="9"/>
      <c r="P48" s="44"/>
      <c r="Q48" s="48" t="e">
        <f>P48*N48</f>
        <v>#REF!</v>
      </c>
      <c r="R48" s="89" t="e">
        <f t="shared" si="64"/>
        <v>#REF!</v>
      </c>
      <c r="S48" s="44"/>
      <c r="T48" s="44"/>
      <c r="U48" s="90" t="e">
        <f>T48*R48</f>
        <v>#REF!</v>
      </c>
      <c r="V48" s="89" t="e">
        <f t="shared" si="65"/>
        <v>#REF!</v>
      </c>
      <c r="W48" s="106"/>
      <c r="X48" s="40"/>
      <c r="Y48" s="90" t="e">
        <f>X48*V48</f>
        <v>#REF!</v>
      </c>
      <c r="Z48" s="89" t="e">
        <f t="shared" si="66"/>
        <v>#REF!</v>
      </c>
      <c r="AA48" s="41"/>
      <c r="AB48" s="40"/>
      <c r="AC48" s="90" t="e">
        <f>AB48*Z48</f>
        <v>#REF!</v>
      </c>
      <c r="AD48" s="89" t="e">
        <f t="shared" si="67"/>
        <v>#REF!</v>
      </c>
      <c r="AE48" s="41"/>
      <c r="AF48" s="40"/>
      <c r="AG48" s="90" t="e">
        <f>AF48*AD48</f>
        <v>#REF!</v>
      </c>
      <c r="AH48" s="89" t="e">
        <f t="shared" si="68"/>
        <v>#REF!</v>
      </c>
      <c r="AI48" s="41"/>
      <c r="AJ48" s="60"/>
      <c r="AK48" s="90" t="e">
        <f>AJ48*AH48</f>
        <v>#REF!</v>
      </c>
      <c r="AL48" s="89" t="e">
        <f t="shared" si="69"/>
        <v>#REF!</v>
      </c>
      <c r="AM48" s="126"/>
      <c r="AN48" s="37"/>
      <c r="AO48" s="90" t="e">
        <f>AN48*AL48</f>
        <v>#REF!</v>
      </c>
      <c r="AP48" s="89" t="e">
        <f t="shared" si="70"/>
        <v>#REF!</v>
      </c>
      <c r="AQ48" s="55"/>
      <c r="AR48" s="37"/>
      <c r="AS48" s="90" t="e">
        <f>AR48*AP48</f>
        <v>#REF!</v>
      </c>
      <c r="AT48" s="89" t="e">
        <f t="shared" si="71"/>
        <v>#REF!</v>
      </c>
      <c r="AU48" s="55"/>
      <c r="AV48" s="37"/>
      <c r="AW48" s="90" t="e">
        <f>AV48*AT48</f>
        <v>#REF!</v>
      </c>
      <c r="AX48" s="89" t="e">
        <f t="shared" si="72"/>
        <v>#REF!</v>
      </c>
      <c r="AY48" s="126"/>
      <c r="AZ48" s="54"/>
      <c r="BA48" s="90" t="e">
        <f>AZ48*AX48</f>
        <v>#REF!</v>
      </c>
      <c r="BB48" s="352" t="e">
        <f t="shared" si="73"/>
        <v>#REF!</v>
      </c>
      <c r="BC48" s="41"/>
      <c r="BD48" s="40"/>
      <c r="BE48" s="354" t="e">
        <f>BD48*BB48</f>
        <v>#REF!</v>
      </c>
    </row>
    <row r="49" spans="1:57" s="7" customFormat="1">
      <c r="B49" s="6"/>
      <c r="C49" s="4"/>
      <c r="D49" s="4">
        <f t="shared" si="26"/>
        <v>0</v>
      </c>
      <c r="E49" s="8" t="e">
        <f>CEILING((E41+E42+E46+E47+E48)/4000,1)</f>
        <v>#REF!</v>
      </c>
      <c r="F49" s="89"/>
      <c r="G49" s="9"/>
      <c r="H49" s="44"/>
      <c r="I49" s="48"/>
      <c r="J49" s="89"/>
      <c r="K49" s="9"/>
      <c r="L49" s="44"/>
      <c r="M49" s="48"/>
      <c r="N49" s="89"/>
      <c r="O49" s="9"/>
      <c r="P49" s="44"/>
      <c r="Q49" s="48"/>
      <c r="R49" s="89"/>
      <c r="S49" s="44"/>
      <c r="T49" s="44"/>
      <c r="U49" s="90"/>
      <c r="V49" s="89"/>
      <c r="W49" s="106"/>
      <c r="X49" s="40"/>
      <c r="Y49" s="90"/>
      <c r="Z49" s="89"/>
      <c r="AA49" s="41"/>
      <c r="AB49" s="40"/>
      <c r="AC49" s="90"/>
      <c r="AD49" s="89"/>
      <c r="AE49" s="41"/>
      <c r="AF49" s="40"/>
      <c r="AG49" s="90"/>
      <c r="AH49" s="89"/>
      <c r="AI49" s="41"/>
      <c r="AJ49" s="60"/>
      <c r="AK49" s="90"/>
      <c r="AL49" s="89"/>
      <c r="AM49" s="126"/>
      <c r="AN49" s="37"/>
      <c r="AO49" s="90"/>
      <c r="AP49" s="89"/>
      <c r="AQ49" s="55"/>
      <c r="AR49" s="37"/>
      <c r="AS49" s="90"/>
      <c r="AT49" s="89"/>
      <c r="AU49" s="55"/>
      <c r="AV49" s="37"/>
      <c r="AW49" s="90"/>
      <c r="AX49" s="89"/>
      <c r="AY49" s="126"/>
      <c r="AZ49" s="54"/>
      <c r="BA49" s="90"/>
      <c r="BB49" s="352"/>
      <c r="BC49" s="41"/>
      <c r="BD49" s="40"/>
      <c r="BE49" s="354"/>
    </row>
    <row r="50" spans="1:57" s="7" customFormat="1">
      <c r="B50" s="6"/>
      <c r="C50" s="4"/>
      <c r="D50" s="4">
        <f t="shared" si="26"/>
        <v>0</v>
      </c>
      <c r="E50" s="8" t="e">
        <f>4000*E49</f>
        <v>#REF!</v>
      </c>
      <c r="F50" s="89"/>
      <c r="G50" s="9"/>
      <c r="H50" s="44"/>
      <c r="I50" s="48"/>
      <c r="J50" s="89"/>
      <c r="K50" s="9"/>
      <c r="L50" s="44"/>
      <c r="M50" s="48"/>
      <c r="N50" s="89"/>
      <c r="O50" s="9"/>
      <c r="P50" s="44"/>
      <c r="Q50" s="48"/>
      <c r="R50" s="89"/>
      <c r="S50" s="44"/>
      <c r="T50" s="44"/>
      <c r="U50" s="90"/>
      <c r="V50" s="89"/>
      <c r="W50" s="106"/>
      <c r="X50" s="40"/>
      <c r="Y50" s="90"/>
      <c r="Z50" s="89"/>
      <c r="AA50" s="41"/>
      <c r="AB50" s="40"/>
      <c r="AC50" s="90"/>
      <c r="AD50" s="89"/>
      <c r="AE50" s="41"/>
      <c r="AF50" s="40"/>
      <c r="AG50" s="90"/>
      <c r="AH50" s="89"/>
      <c r="AI50" s="41"/>
      <c r="AJ50" s="60"/>
      <c r="AK50" s="90"/>
      <c r="AL50" s="89"/>
      <c r="AM50" s="126"/>
      <c r="AN50" s="37"/>
      <c r="AO50" s="90"/>
      <c r="AP50" s="89"/>
      <c r="AQ50" s="55"/>
      <c r="AR50" s="37"/>
      <c r="AS50" s="90"/>
      <c r="AT50" s="89"/>
      <c r="AU50" s="55"/>
      <c r="AV50" s="37"/>
      <c r="AW50" s="90"/>
      <c r="AX50" s="89"/>
      <c r="AY50" s="126"/>
      <c r="AZ50" s="54"/>
      <c r="BA50" s="90"/>
      <c r="BB50" s="352"/>
      <c r="BC50" s="41"/>
      <c r="BD50" s="40"/>
      <c r="BE50" s="354"/>
    </row>
    <row r="51" spans="1:57" s="7" customFormat="1">
      <c r="B51" s="6" t="s">
        <v>59</v>
      </c>
      <c r="C51" s="4" t="e">
        <f>F51*G51+J51*K51+N51*O51+R51*S51+V51*W51+Z51*AA51+AD51*AE51+AH51*AI51+AL51*AM51+AP51*AQ51+AT51*AU51+AX51*AY51</f>
        <v>#REF!</v>
      </c>
      <c r="D51" s="4" t="e">
        <f t="shared" si="26"/>
        <v>#REF!</v>
      </c>
      <c r="E51" s="8" t="e">
        <f>#REF!</f>
        <v>#REF!</v>
      </c>
      <c r="F51" s="89" t="e">
        <f>F84</f>
        <v>#REF!</v>
      </c>
      <c r="G51" s="44" t="e">
        <f>#REF!</f>
        <v>#REF!</v>
      </c>
      <c r="H51" s="9" t="e">
        <f>G51*E51</f>
        <v>#REF!</v>
      </c>
      <c r="I51" s="48" t="e">
        <f>H51*F51</f>
        <v>#REF!</v>
      </c>
      <c r="J51" s="89" t="e">
        <f>J84</f>
        <v>#REF!</v>
      </c>
      <c r="K51" s="9" t="e">
        <f>G51</f>
        <v>#REF!</v>
      </c>
      <c r="L51" s="9" t="e">
        <f>K51*E51</f>
        <v>#REF!</v>
      </c>
      <c r="M51" s="48" t="e">
        <f>L51*J51</f>
        <v>#REF!</v>
      </c>
      <c r="N51" s="89" t="e">
        <f>N84</f>
        <v>#REF!</v>
      </c>
      <c r="O51" s="9" t="e">
        <f>G51</f>
        <v>#REF!</v>
      </c>
      <c r="P51" s="9" t="e">
        <f>O51*E51</f>
        <v>#REF!</v>
      </c>
      <c r="Q51" s="48" t="e">
        <f>P51*N51</f>
        <v>#REF!</v>
      </c>
      <c r="R51" s="89" t="e">
        <f>R84</f>
        <v>#REF!</v>
      </c>
      <c r="S51" s="9" t="e">
        <f>G51</f>
        <v>#REF!</v>
      </c>
      <c r="T51" s="9" t="e">
        <f>S51*E51</f>
        <v>#REF!</v>
      </c>
      <c r="U51" s="90" t="e">
        <f>T51*R51</f>
        <v>#REF!</v>
      </c>
      <c r="V51" s="89" t="e">
        <f>V84</f>
        <v>#REF!</v>
      </c>
      <c r="W51" s="105" t="e">
        <f>G51</f>
        <v>#REF!</v>
      </c>
      <c r="X51" s="40" t="e">
        <f>W51*E51</f>
        <v>#REF!</v>
      </c>
      <c r="Y51" s="90" t="e">
        <f>X51*V51</f>
        <v>#REF!</v>
      </c>
      <c r="Z51" s="89" t="e">
        <f>Z84</f>
        <v>#REF!</v>
      </c>
      <c r="AA51" s="40" t="e">
        <f>G51</f>
        <v>#REF!</v>
      </c>
      <c r="AB51" s="40" t="e">
        <f>AA51*E51</f>
        <v>#REF!</v>
      </c>
      <c r="AC51" s="90" t="e">
        <f>AB51*Z51</f>
        <v>#REF!</v>
      </c>
      <c r="AD51" s="89" t="e">
        <f>AD84</f>
        <v>#REF!</v>
      </c>
      <c r="AE51" s="40" t="e">
        <f>G51</f>
        <v>#REF!</v>
      </c>
      <c r="AF51" s="40" t="e">
        <f>AE51*E51</f>
        <v>#REF!</v>
      </c>
      <c r="AG51" s="90" t="e">
        <f>AF51*AD51</f>
        <v>#REF!</v>
      </c>
      <c r="AH51" s="89" t="e">
        <f>AH84</f>
        <v>#REF!</v>
      </c>
      <c r="AI51" s="40" t="e">
        <f>G51</f>
        <v>#REF!</v>
      </c>
      <c r="AJ51" s="60" t="e">
        <f>AI51*E51</f>
        <v>#REF!</v>
      </c>
      <c r="AK51" s="90" t="e">
        <f>AJ51*AH51</f>
        <v>#REF!</v>
      </c>
      <c r="AL51" s="89" t="e">
        <f>AL84</f>
        <v>#REF!</v>
      </c>
      <c r="AM51" s="125" t="e">
        <f>G51</f>
        <v>#REF!</v>
      </c>
      <c r="AN51" s="37" t="e">
        <f>AM51*E51</f>
        <v>#REF!</v>
      </c>
      <c r="AO51" s="90" t="e">
        <f>AN51*AL51</f>
        <v>#REF!</v>
      </c>
      <c r="AP51" s="89" t="e">
        <f>AP84</f>
        <v>#REF!</v>
      </c>
      <c r="AQ51" s="37" t="e">
        <f>G51</f>
        <v>#REF!</v>
      </c>
      <c r="AR51" s="37" t="e">
        <f>AQ51*E51</f>
        <v>#REF!</v>
      </c>
      <c r="AS51" s="90" t="e">
        <f>AR51*AP51</f>
        <v>#REF!</v>
      </c>
      <c r="AT51" s="89" t="e">
        <f>AT84</f>
        <v>#REF!</v>
      </c>
      <c r="AU51" s="37" t="e">
        <f>G51</f>
        <v>#REF!</v>
      </c>
      <c r="AV51" s="37" t="e">
        <f>AU51*E51</f>
        <v>#REF!</v>
      </c>
      <c r="AW51" s="90" t="e">
        <f>AV51*AT51</f>
        <v>#REF!</v>
      </c>
      <c r="AX51" s="89" t="e">
        <f>AX84</f>
        <v>#REF!</v>
      </c>
      <c r="AY51" s="125" t="e">
        <f>G51</f>
        <v>#REF!</v>
      </c>
      <c r="AZ51" s="54" t="e">
        <f>AY51*E51</f>
        <v>#REF!</v>
      </c>
      <c r="BA51" s="90" t="e">
        <f>AZ51*AX51</f>
        <v>#REF!</v>
      </c>
      <c r="BB51" s="352" t="e">
        <f>BB84</f>
        <v>#REF!</v>
      </c>
      <c r="BC51" s="40" t="e">
        <f>S51</f>
        <v>#REF!</v>
      </c>
      <c r="BD51" s="40" t="e">
        <f>BC51*E51</f>
        <v>#REF!</v>
      </c>
      <c r="BE51" s="354" t="e">
        <f>BD51*BB51</f>
        <v>#REF!</v>
      </c>
    </row>
    <row r="52" spans="1:57" s="7" customFormat="1">
      <c r="B52" s="168" t="s">
        <v>243</v>
      </c>
      <c r="C52" s="4">
        <f>F52*G52+J52*K52+N52*O52+R52*S52+V52*W52+Z52*AA52+AD52*AE52+AH52*AI52+AL52*AM52+AP52*AQ52+AT52*AU52+AX52*AY52</f>
        <v>0</v>
      </c>
      <c r="D52" s="4" t="e">
        <f t="shared" si="26"/>
        <v>#REF!</v>
      </c>
      <c r="E52" s="22" t="e">
        <f>#REF!</f>
        <v>#REF!</v>
      </c>
      <c r="F52" s="161"/>
      <c r="G52" s="162"/>
      <c r="H52" s="163" t="e">
        <f>SUM(H7:H51)</f>
        <v>#REF!</v>
      </c>
      <c r="I52" s="164" t="e">
        <f>SUM(I7:I51)</f>
        <v>#REF!</v>
      </c>
      <c r="J52" s="161"/>
      <c r="K52" s="163"/>
      <c r="L52" s="163" t="e">
        <f>SUM(L7:L51)</f>
        <v>#REF!</v>
      </c>
      <c r="M52" s="164" t="e">
        <f>SUM(M7:M51)</f>
        <v>#REF!</v>
      </c>
      <c r="N52" s="161"/>
      <c r="O52" s="163"/>
      <c r="P52" s="163" t="e">
        <f>SUM(P7:P51)</f>
        <v>#REF!</v>
      </c>
      <c r="Q52" s="164" t="e">
        <f>SUM(Q7:Q51)</f>
        <v>#REF!</v>
      </c>
      <c r="R52" s="161"/>
      <c r="S52" s="163"/>
      <c r="T52" s="163" t="e">
        <f>SUM(T7:T51)</f>
        <v>#REF!</v>
      </c>
      <c r="U52" s="164" t="e">
        <f>SUM(U7:U51)</f>
        <v>#REF!</v>
      </c>
      <c r="V52" s="161"/>
      <c r="W52" s="165"/>
      <c r="X52" s="163" t="e">
        <f>SUM(X7:X51)</f>
        <v>#REF!</v>
      </c>
      <c r="Y52" s="164" t="e">
        <f>SUM(Y7:Y51)</f>
        <v>#REF!</v>
      </c>
      <c r="Z52" s="161"/>
      <c r="AA52" s="165"/>
      <c r="AB52" s="163" t="e">
        <f>SUM(AB7:AB51)</f>
        <v>#REF!</v>
      </c>
      <c r="AC52" s="164" t="e">
        <f>SUM(AC7:AC51)</f>
        <v>#REF!</v>
      </c>
      <c r="AD52" s="161"/>
      <c r="AE52" s="165"/>
      <c r="AF52" s="163" t="e">
        <f>SUM(AF7:AF51)</f>
        <v>#REF!</v>
      </c>
      <c r="AG52" s="164" t="e">
        <f>SUM(AG7:AG51)</f>
        <v>#REF!</v>
      </c>
      <c r="AH52" s="161"/>
      <c r="AI52" s="165"/>
      <c r="AJ52" s="163" t="e">
        <f>SUM(AJ7:AJ51)</f>
        <v>#REF!</v>
      </c>
      <c r="AK52" s="164" t="e">
        <f>SUM(AK7:AK51)</f>
        <v>#REF!</v>
      </c>
      <c r="AL52" s="161"/>
      <c r="AM52" s="166"/>
      <c r="AN52" s="163" t="e">
        <f>SUM(AN7:AN51)</f>
        <v>#REF!</v>
      </c>
      <c r="AO52" s="164" t="e">
        <f>SUM(AO7:AO51)</f>
        <v>#REF!</v>
      </c>
      <c r="AP52" s="161"/>
      <c r="AQ52" s="166"/>
      <c r="AR52" s="163" t="e">
        <f>SUM(AR7:AR51)</f>
        <v>#REF!</v>
      </c>
      <c r="AS52" s="164" t="e">
        <f>SUM(AS7:AS51)</f>
        <v>#REF!</v>
      </c>
      <c r="AT52" s="161"/>
      <c r="AU52" s="166"/>
      <c r="AV52" s="163" t="e">
        <f>SUM(AV7:AV51)</f>
        <v>#REF!</v>
      </c>
      <c r="AW52" s="164" t="e">
        <f>SUM(AW7:AW51)</f>
        <v>#REF!</v>
      </c>
      <c r="AX52" s="161"/>
      <c r="AY52" s="166"/>
      <c r="AZ52" s="163" t="e">
        <f>SUM(AZ7:AZ51)</f>
        <v>#REF!</v>
      </c>
      <c r="BA52" s="164" t="e">
        <f>SUM(BA7:BA51)</f>
        <v>#REF!</v>
      </c>
      <c r="BB52" s="355"/>
      <c r="BC52" s="165"/>
      <c r="BD52" s="165" t="e">
        <f>SUM(BD7:BD51)</f>
        <v>#REF!</v>
      </c>
      <c r="BE52" s="355" t="e">
        <f>SUM(BE7:BE51)</f>
        <v>#REF!</v>
      </c>
    </row>
    <row r="53" spans="1:57" s="7" customFormat="1">
      <c r="B53" s="168" t="s">
        <v>244</v>
      </c>
      <c r="C53" s="161"/>
      <c r="D53" s="4" t="e">
        <f t="shared" si="26"/>
        <v>#REF!</v>
      </c>
      <c r="E53" s="74"/>
      <c r="F53" s="161"/>
      <c r="G53" s="162"/>
      <c r="H53" s="163" t="e">
        <f>#REF!</f>
        <v>#REF!</v>
      </c>
      <c r="I53" s="164" t="e">
        <f>#REF!</f>
        <v>#REF!</v>
      </c>
      <c r="J53" s="161"/>
      <c r="K53" s="163"/>
      <c r="L53" s="163" t="e">
        <f>#REF!</f>
        <v>#REF!</v>
      </c>
      <c r="M53" s="164" t="e">
        <f>#REF!</f>
        <v>#REF!</v>
      </c>
      <c r="N53" s="161"/>
      <c r="O53" s="163"/>
      <c r="P53" s="163" t="e">
        <f>#REF!</f>
        <v>#REF!</v>
      </c>
      <c r="Q53" s="164" t="e">
        <f>#REF!</f>
        <v>#REF!</v>
      </c>
      <c r="R53" s="161"/>
      <c r="S53" s="163"/>
      <c r="T53" s="163" t="e">
        <f>#REF!</f>
        <v>#REF!</v>
      </c>
      <c r="U53" s="164" t="e">
        <f>#REF!</f>
        <v>#REF!</v>
      </c>
      <c r="V53" s="161"/>
      <c r="W53" s="165"/>
      <c r="X53" s="163" t="e">
        <f>#REF!</f>
        <v>#REF!</v>
      </c>
      <c r="Y53" s="164" t="e">
        <f>#REF!</f>
        <v>#REF!</v>
      </c>
      <c r="Z53" s="161"/>
      <c r="AA53" s="165"/>
      <c r="AB53" s="163" t="e">
        <f>#REF!</f>
        <v>#REF!</v>
      </c>
      <c r="AC53" s="164" t="e">
        <f>#REF!</f>
        <v>#REF!</v>
      </c>
      <c r="AD53" s="161"/>
      <c r="AE53" s="165"/>
      <c r="AF53" s="163" t="e">
        <f>#REF!</f>
        <v>#REF!</v>
      </c>
      <c r="AG53" s="164" t="e">
        <f>#REF!</f>
        <v>#REF!</v>
      </c>
      <c r="AH53" s="161"/>
      <c r="AI53" s="165"/>
      <c r="AJ53" s="163" t="e">
        <f>#REF!</f>
        <v>#REF!</v>
      </c>
      <c r="AK53" s="164" t="e">
        <f>#REF!</f>
        <v>#REF!</v>
      </c>
      <c r="AL53" s="161"/>
      <c r="AM53" s="166"/>
      <c r="AN53" s="163" t="e">
        <f>#REF!</f>
        <v>#REF!</v>
      </c>
      <c r="AO53" s="164" t="e">
        <f>#REF!</f>
        <v>#REF!</v>
      </c>
      <c r="AP53" s="161"/>
      <c r="AQ53" s="166"/>
      <c r="AR53" s="163" t="e">
        <f>#REF!</f>
        <v>#REF!</v>
      </c>
      <c r="AS53" s="164" t="e">
        <f>#REF!</f>
        <v>#REF!</v>
      </c>
      <c r="AT53" s="161"/>
      <c r="AU53" s="166"/>
      <c r="AV53" s="163" t="e">
        <f>#REF!</f>
        <v>#REF!</v>
      </c>
      <c r="AW53" s="164" t="e">
        <f>#REF!</f>
        <v>#REF!</v>
      </c>
      <c r="AX53" s="161"/>
      <c r="AY53" s="166"/>
      <c r="AZ53" s="163" t="e">
        <f>#REF!</f>
        <v>#REF!</v>
      </c>
      <c r="BA53" s="164" t="e">
        <f>#REF!</f>
        <v>#REF!</v>
      </c>
      <c r="BB53" s="355"/>
      <c r="BC53" s="165"/>
      <c r="BD53" s="165" t="e">
        <f>AZ53</f>
        <v>#REF!</v>
      </c>
      <c r="BE53" s="355" t="e">
        <f>#REF!</f>
        <v>#REF!</v>
      </c>
    </row>
    <row r="54" spans="1:57" s="7" customFormat="1">
      <c r="B54" s="168" t="s">
        <v>245</v>
      </c>
      <c r="C54" s="4">
        <f>F54*G54+J54*K54+N54*O54+R54*S54+V54*W54+Z54*AA54+AD54*AE54+AH54*AI54+AL54*AM54+AP54*AQ54+AT54*AU54+AX54*AY54</f>
        <v>0</v>
      </c>
      <c r="D54" s="4" t="e">
        <f t="shared" si="26"/>
        <v>#REF!</v>
      </c>
      <c r="E54" s="22" t="e">
        <f>#REF!</f>
        <v>#REF!</v>
      </c>
      <c r="F54" s="161"/>
      <c r="G54" s="162"/>
      <c r="H54" s="163" t="e">
        <f>H52*(1-H53)</f>
        <v>#REF!</v>
      </c>
      <c r="I54" s="163" t="e">
        <f>I52*(1-I53)</f>
        <v>#REF!</v>
      </c>
      <c r="J54" s="161"/>
      <c r="K54" s="163"/>
      <c r="L54" s="163" t="e">
        <f>L52*(1-L53)</f>
        <v>#REF!</v>
      </c>
      <c r="M54" s="163" t="e">
        <f>M52*(1-M53)</f>
        <v>#REF!</v>
      </c>
      <c r="N54" s="161"/>
      <c r="O54" s="163"/>
      <c r="P54" s="163" t="e">
        <f>P52*(1-P53)</f>
        <v>#REF!</v>
      </c>
      <c r="Q54" s="163" t="e">
        <f>Q52*(1-Q53)</f>
        <v>#REF!</v>
      </c>
      <c r="R54" s="161"/>
      <c r="S54" s="163"/>
      <c r="T54" s="163" t="e">
        <f>T52*(1-T53)</f>
        <v>#REF!</v>
      </c>
      <c r="U54" s="163" t="e">
        <f>U52*(1-U53)</f>
        <v>#REF!</v>
      </c>
      <c r="V54" s="161"/>
      <c r="W54" s="165"/>
      <c r="X54" s="163" t="e">
        <f>X52*(1-X53)</f>
        <v>#REF!</v>
      </c>
      <c r="Y54" s="163" t="e">
        <f>Y52*(1-Y53)</f>
        <v>#REF!</v>
      </c>
      <c r="Z54" s="161"/>
      <c r="AA54" s="165"/>
      <c r="AB54" s="163" t="e">
        <f>AB52*(1-AB53)</f>
        <v>#REF!</v>
      </c>
      <c r="AC54" s="163" t="e">
        <f>AC52*(1-AC53)</f>
        <v>#REF!</v>
      </c>
      <c r="AD54" s="161"/>
      <c r="AE54" s="165"/>
      <c r="AF54" s="163" t="e">
        <f>AF52*(1-AF53)</f>
        <v>#REF!</v>
      </c>
      <c r="AG54" s="163" t="e">
        <f>AG52*(1-AG53)</f>
        <v>#REF!</v>
      </c>
      <c r="AH54" s="161"/>
      <c r="AI54" s="165"/>
      <c r="AJ54" s="163" t="e">
        <f>AJ52*(1-AJ53)</f>
        <v>#REF!</v>
      </c>
      <c r="AK54" s="163" t="e">
        <f>AK52*(1-AK53)</f>
        <v>#REF!</v>
      </c>
      <c r="AL54" s="161"/>
      <c r="AM54" s="166"/>
      <c r="AN54" s="163" t="e">
        <f>AN52*(1-AN53)</f>
        <v>#REF!</v>
      </c>
      <c r="AO54" s="163" t="e">
        <f>AO52*(1-AO53)</f>
        <v>#REF!</v>
      </c>
      <c r="AP54" s="161"/>
      <c r="AQ54" s="166"/>
      <c r="AR54" s="163" t="e">
        <f>AR52*(1-AR53)</f>
        <v>#REF!</v>
      </c>
      <c r="AS54" s="163" t="e">
        <f>AS52*(1-AS53)</f>
        <v>#REF!</v>
      </c>
      <c r="AT54" s="161"/>
      <c r="AU54" s="166"/>
      <c r="AV54" s="163" t="e">
        <f>AV52*(1-AV53)</f>
        <v>#REF!</v>
      </c>
      <c r="AW54" s="163" t="e">
        <f>AW52*(1-AW53)</f>
        <v>#REF!</v>
      </c>
      <c r="AX54" s="161"/>
      <c r="AY54" s="166"/>
      <c r="AZ54" s="163" t="e">
        <f>AZ52*(1-AZ53)</f>
        <v>#REF!</v>
      </c>
      <c r="BA54" s="163" t="e">
        <f>BA52*(1-BA53)</f>
        <v>#REF!</v>
      </c>
      <c r="BB54" s="355"/>
      <c r="BC54" s="165"/>
      <c r="BD54" s="165" t="e">
        <f>BD52*(1-BD53)</f>
        <v>#REF!</v>
      </c>
      <c r="BE54" s="165" t="e">
        <f>BE52*(1-BE53)</f>
        <v>#REF!</v>
      </c>
    </row>
    <row r="55" spans="1:57">
      <c r="B55" s="167" t="s">
        <v>241</v>
      </c>
      <c r="D55" s="4">
        <f t="shared" si="26"/>
        <v>0</v>
      </c>
      <c r="BB55" s="356"/>
      <c r="BC55" s="356"/>
      <c r="BD55" s="356"/>
      <c r="BE55" s="356"/>
    </row>
    <row r="56" spans="1:57" s="7" customFormat="1" ht="15.75" thickBot="1">
      <c r="B56" s="6" t="s">
        <v>259</v>
      </c>
      <c r="C56" s="4" t="e">
        <f t="shared" ref="C56:C63" si="75">F56*G56+J56*K56+N56*O56+R56*S56+V56*W56+Z56*AA56+AD56*AE56+AH56*AI56+AL56*AM56+AP56*AQ56+AT56*AU56+AX56*AY56</f>
        <v>#REF!</v>
      </c>
      <c r="D56" s="4" t="e">
        <f t="shared" si="26"/>
        <v>#REF!</v>
      </c>
      <c r="E56" s="8" t="e">
        <f>E51</f>
        <v>#REF!</v>
      </c>
      <c r="F56" s="89" t="e">
        <f>F51</f>
        <v>#REF!</v>
      </c>
      <c r="G56" s="44" t="e">
        <f>#REF!</f>
        <v>#REF!</v>
      </c>
      <c r="H56" s="9" t="e">
        <f t="shared" ref="H56:I61" si="76">G56*E56</f>
        <v>#REF!</v>
      </c>
      <c r="I56" s="48" t="e">
        <f t="shared" si="76"/>
        <v>#REF!</v>
      </c>
      <c r="J56" s="89" t="e">
        <f>J51</f>
        <v>#REF!</v>
      </c>
      <c r="K56" s="44" t="e">
        <f t="shared" ref="K56:K64" si="77">G56</f>
        <v>#REF!</v>
      </c>
      <c r="L56" s="9" t="e">
        <f t="shared" ref="L56:L64" si="78">K56*E56</f>
        <v>#REF!</v>
      </c>
      <c r="M56" s="48" t="e">
        <f t="shared" ref="M56:M61" si="79">L56*J56</f>
        <v>#REF!</v>
      </c>
      <c r="N56" s="89" t="e">
        <f>N51</f>
        <v>#REF!</v>
      </c>
      <c r="O56" s="44" t="e">
        <f>K56</f>
        <v>#REF!</v>
      </c>
      <c r="P56" s="9" t="e">
        <f t="shared" ref="P56:P64" si="80">O56*E56</f>
        <v>#REF!</v>
      </c>
      <c r="Q56" s="48" t="e">
        <f t="shared" ref="Q56:Q61" si="81">P56*N56</f>
        <v>#REF!</v>
      </c>
      <c r="R56" s="89" t="e">
        <f>R51</f>
        <v>#REF!</v>
      </c>
      <c r="S56" s="44" t="e">
        <f>O56</f>
        <v>#REF!</v>
      </c>
      <c r="T56" s="9" t="e">
        <f>S56*E56</f>
        <v>#REF!</v>
      </c>
      <c r="U56" s="90" t="e">
        <f t="shared" ref="U56:U61" si="82">T56*R56</f>
        <v>#REF!</v>
      </c>
      <c r="V56" s="89" t="e">
        <f>V51</f>
        <v>#REF!</v>
      </c>
      <c r="W56" s="106" t="e">
        <f>S56</f>
        <v>#REF!</v>
      </c>
      <c r="X56" s="40" t="e">
        <f t="shared" ref="X56:X64" si="83">W56*E56</f>
        <v>#REF!</v>
      </c>
      <c r="Y56" s="90" t="e">
        <f t="shared" ref="Y56:Y61" si="84">X56*V56</f>
        <v>#REF!</v>
      </c>
      <c r="Z56" s="89" t="e">
        <f>Z51</f>
        <v>#REF!</v>
      </c>
      <c r="AA56" s="41" t="e">
        <f t="shared" ref="AA56:AA61" si="85">W56</f>
        <v>#REF!</v>
      </c>
      <c r="AB56" s="40" t="e">
        <f t="shared" ref="AB56:AB64" si="86">AA56*E56</f>
        <v>#REF!</v>
      </c>
      <c r="AC56" s="90" t="e">
        <f t="shared" ref="AC56:AC61" si="87">AB56*Z56</f>
        <v>#REF!</v>
      </c>
      <c r="AD56" s="89" t="e">
        <f>AD51</f>
        <v>#REF!</v>
      </c>
      <c r="AE56" s="41" t="e">
        <f>AA56</f>
        <v>#REF!</v>
      </c>
      <c r="AF56" s="40" t="e">
        <f t="shared" ref="AF56:AF64" si="88">AE56*E56</f>
        <v>#REF!</v>
      </c>
      <c r="AG56" s="90" t="e">
        <f t="shared" ref="AG56:AG61" si="89">AF56*AD56</f>
        <v>#REF!</v>
      </c>
      <c r="AH56" s="89" t="e">
        <f>AH51</f>
        <v>#REF!</v>
      </c>
      <c r="AI56" s="41" t="e">
        <f>AE56</f>
        <v>#REF!</v>
      </c>
      <c r="AJ56" s="60" t="e">
        <f t="shared" ref="AJ56:AJ64" si="90">AI56*E56</f>
        <v>#REF!</v>
      </c>
      <c r="AK56" s="90" t="e">
        <f t="shared" ref="AK56:AK61" si="91">AJ56*AH56</f>
        <v>#REF!</v>
      </c>
      <c r="AL56" s="89" t="e">
        <f>AL51</f>
        <v>#REF!</v>
      </c>
      <c r="AM56" s="126" t="e">
        <f>AI56</f>
        <v>#REF!</v>
      </c>
      <c r="AN56" s="37" t="e">
        <f t="shared" ref="AN56:AN64" si="92">AM56*E56</f>
        <v>#REF!</v>
      </c>
      <c r="AO56" s="90" t="e">
        <f t="shared" ref="AO56:AO61" si="93">AN56*AL56</f>
        <v>#REF!</v>
      </c>
      <c r="AP56" s="89" t="e">
        <f>AP51</f>
        <v>#REF!</v>
      </c>
      <c r="AQ56" s="55" t="e">
        <f>AI56</f>
        <v>#REF!</v>
      </c>
      <c r="AR56" s="37" t="e">
        <f t="shared" ref="AR56:AR65" si="94">AQ56*E56</f>
        <v>#REF!</v>
      </c>
      <c r="AS56" s="90" t="e">
        <f t="shared" ref="AS56:AS67" si="95">AR56*AP56</f>
        <v>#REF!</v>
      </c>
      <c r="AT56" s="89" t="e">
        <f>AT51</f>
        <v>#REF!</v>
      </c>
      <c r="AU56" s="55" t="e">
        <f>AQ56</f>
        <v>#REF!</v>
      </c>
      <c r="AV56" s="37" t="e">
        <f t="shared" ref="AV56:AV64" si="96">AU56*E56</f>
        <v>#REF!</v>
      </c>
      <c r="AW56" s="90" t="e">
        <f t="shared" ref="AW56:AW61" si="97">AV56*AT56</f>
        <v>#REF!</v>
      </c>
      <c r="AX56" s="89" t="e">
        <f>AX51</f>
        <v>#REF!</v>
      </c>
      <c r="AY56" s="126" t="e">
        <f>AU56</f>
        <v>#REF!</v>
      </c>
      <c r="AZ56" s="54" t="e">
        <f>AY56*E56</f>
        <v>#REF!</v>
      </c>
      <c r="BA56" s="90" t="e">
        <f t="shared" ref="BA56:BA61" si="98">AZ56*AX56</f>
        <v>#REF!</v>
      </c>
      <c r="BB56" s="352" t="e">
        <f>BB51</f>
        <v>#REF!</v>
      </c>
      <c r="BC56" s="41" t="e">
        <f>AU56</f>
        <v>#REF!</v>
      </c>
      <c r="BD56" s="40" t="e">
        <f>BC56*E56</f>
        <v>#REF!</v>
      </c>
      <c r="BE56" s="354" t="e">
        <f t="shared" ref="BE56:BE67" si="99">BD56*BB56</f>
        <v>#REF!</v>
      </c>
    </row>
    <row r="57" spans="1:57" s="7" customFormat="1" ht="30.75" thickBot="1">
      <c r="B57" s="6" t="s">
        <v>260</v>
      </c>
      <c r="C57" s="4" t="e">
        <f t="shared" si="75"/>
        <v>#REF!</v>
      </c>
      <c r="D57" s="4" t="e">
        <f t="shared" si="26"/>
        <v>#REF!</v>
      </c>
      <c r="E57" s="8" t="e">
        <f>#REF!</f>
        <v>#REF!</v>
      </c>
      <c r="F57" s="89" t="e">
        <f>F56</f>
        <v>#REF!</v>
      </c>
      <c r="G57" s="78" t="e">
        <f>#REF!</f>
        <v>#REF!</v>
      </c>
      <c r="H57" s="9" t="e">
        <f t="shared" si="76"/>
        <v>#REF!</v>
      </c>
      <c r="I57" s="48" t="e">
        <f t="shared" si="76"/>
        <v>#REF!</v>
      </c>
      <c r="J57" s="89" t="e">
        <f>J56</f>
        <v>#REF!</v>
      </c>
      <c r="K57" s="44" t="e">
        <f t="shared" si="77"/>
        <v>#REF!</v>
      </c>
      <c r="L57" s="9" t="e">
        <f t="shared" si="78"/>
        <v>#REF!</v>
      </c>
      <c r="M57" s="48" t="e">
        <f t="shared" si="79"/>
        <v>#REF!</v>
      </c>
      <c r="N57" s="89" t="e">
        <f>N56</f>
        <v>#REF!</v>
      </c>
      <c r="O57" s="44" t="e">
        <f>K57</f>
        <v>#REF!</v>
      </c>
      <c r="P57" s="9" t="e">
        <f t="shared" si="80"/>
        <v>#REF!</v>
      </c>
      <c r="Q57" s="48" t="e">
        <f t="shared" si="81"/>
        <v>#REF!</v>
      </c>
      <c r="R57" s="89" t="e">
        <f>R56</f>
        <v>#REF!</v>
      </c>
      <c r="S57" s="44" t="e">
        <f>O57</f>
        <v>#REF!</v>
      </c>
      <c r="T57" s="9" t="e">
        <f>S57*E57</f>
        <v>#REF!</v>
      </c>
      <c r="U57" s="90" t="e">
        <f t="shared" si="82"/>
        <v>#REF!</v>
      </c>
      <c r="V57" s="89" t="e">
        <f>V56</f>
        <v>#REF!</v>
      </c>
      <c r="W57" s="106" t="e">
        <f>S57</f>
        <v>#REF!</v>
      </c>
      <c r="X57" s="40" t="e">
        <f t="shared" si="83"/>
        <v>#REF!</v>
      </c>
      <c r="Y57" s="90" t="e">
        <f t="shared" si="84"/>
        <v>#REF!</v>
      </c>
      <c r="Z57" s="89" t="e">
        <f>Z56</f>
        <v>#REF!</v>
      </c>
      <c r="AA57" s="41" t="e">
        <f t="shared" si="85"/>
        <v>#REF!</v>
      </c>
      <c r="AB57" s="40" t="e">
        <f t="shared" si="86"/>
        <v>#REF!</v>
      </c>
      <c r="AC57" s="90" t="e">
        <f t="shared" si="87"/>
        <v>#REF!</v>
      </c>
      <c r="AD57" s="89" t="e">
        <f>AD56</f>
        <v>#REF!</v>
      </c>
      <c r="AE57" s="41" t="e">
        <f>AA57</f>
        <v>#REF!</v>
      </c>
      <c r="AF57" s="40" t="e">
        <f t="shared" si="88"/>
        <v>#REF!</v>
      </c>
      <c r="AG57" s="90" t="e">
        <f t="shared" si="89"/>
        <v>#REF!</v>
      </c>
      <c r="AH57" s="89" t="e">
        <f>AH56</f>
        <v>#REF!</v>
      </c>
      <c r="AI57" s="41" t="e">
        <f>AE57</f>
        <v>#REF!</v>
      </c>
      <c r="AJ57" s="60" t="e">
        <f t="shared" si="90"/>
        <v>#REF!</v>
      </c>
      <c r="AK57" s="90" t="e">
        <f t="shared" si="91"/>
        <v>#REF!</v>
      </c>
      <c r="AL57" s="89" t="e">
        <f>AL56</f>
        <v>#REF!</v>
      </c>
      <c r="AM57" s="126" t="e">
        <f>AI57</f>
        <v>#REF!</v>
      </c>
      <c r="AN57" s="37" t="e">
        <f t="shared" si="92"/>
        <v>#REF!</v>
      </c>
      <c r="AO57" s="90" t="e">
        <f t="shared" si="93"/>
        <v>#REF!</v>
      </c>
      <c r="AP57" s="89" t="e">
        <f>AP56</f>
        <v>#REF!</v>
      </c>
      <c r="AQ57" s="55" t="e">
        <f>AI57</f>
        <v>#REF!</v>
      </c>
      <c r="AR57" s="37" t="e">
        <f t="shared" si="94"/>
        <v>#REF!</v>
      </c>
      <c r="AS57" s="90" t="e">
        <f t="shared" si="95"/>
        <v>#REF!</v>
      </c>
      <c r="AT57" s="89" t="e">
        <f>AT56</f>
        <v>#REF!</v>
      </c>
      <c r="AU57" s="55" t="e">
        <f>AQ57</f>
        <v>#REF!</v>
      </c>
      <c r="AV57" s="37" t="e">
        <f t="shared" si="96"/>
        <v>#REF!</v>
      </c>
      <c r="AW57" s="90" t="e">
        <f t="shared" si="97"/>
        <v>#REF!</v>
      </c>
      <c r="AX57" s="89" t="e">
        <f>AX56</f>
        <v>#REF!</v>
      </c>
      <c r="AY57" s="126" t="e">
        <f>AU57</f>
        <v>#REF!</v>
      </c>
      <c r="AZ57" s="54" t="e">
        <f t="shared" ref="AZ57:AZ64" si="100">AY57*E57</f>
        <v>#REF!</v>
      </c>
      <c r="BA57" s="90" t="e">
        <f t="shared" si="98"/>
        <v>#REF!</v>
      </c>
      <c r="BB57" s="352" t="e">
        <f>BB56</f>
        <v>#REF!</v>
      </c>
      <c r="BC57" s="41" t="e">
        <f>AU57</f>
        <v>#REF!</v>
      </c>
      <c r="BD57" s="46" t="e">
        <f t="shared" ref="BD57:BD67" si="101">BC57*E57</f>
        <v>#REF!</v>
      </c>
      <c r="BE57" s="354" t="e">
        <f t="shared" si="99"/>
        <v>#REF!</v>
      </c>
    </row>
    <row r="58" spans="1:57" ht="15.75" thickBot="1">
      <c r="B58" s="8" t="s">
        <v>200</v>
      </c>
      <c r="C58" s="4" t="e">
        <f t="shared" si="75"/>
        <v>#REF!</v>
      </c>
      <c r="D58" s="4" t="e">
        <f t="shared" si="26"/>
        <v>#REF!</v>
      </c>
      <c r="E58" s="319" t="e">
        <f>#REF!*#REF!+#REF!</f>
        <v>#REF!</v>
      </c>
      <c r="F58" s="89" t="e">
        <f>F23</f>
        <v>#REF!</v>
      </c>
      <c r="G58" s="76" t="e">
        <f>#REF!</f>
        <v>#REF!</v>
      </c>
      <c r="H58" s="9" t="e">
        <f t="shared" si="76"/>
        <v>#REF!</v>
      </c>
      <c r="I58" s="48" t="e">
        <f t="shared" si="76"/>
        <v>#REF!</v>
      </c>
      <c r="J58" s="89" t="e">
        <f>J23</f>
        <v>#REF!</v>
      </c>
      <c r="K58" s="9" t="e">
        <f t="shared" si="77"/>
        <v>#REF!</v>
      </c>
      <c r="L58" s="9" t="e">
        <f t="shared" si="78"/>
        <v>#REF!</v>
      </c>
      <c r="M58" s="48" t="e">
        <f t="shared" si="79"/>
        <v>#REF!</v>
      </c>
      <c r="N58" s="89" t="e">
        <f>N23</f>
        <v>#REF!</v>
      </c>
      <c r="O58" s="9" t="e">
        <f t="shared" ref="O58:O64" si="102">G58</f>
        <v>#REF!</v>
      </c>
      <c r="P58" s="9" t="e">
        <f t="shared" si="80"/>
        <v>#REF!</v>
      </c>
      <c r="Q58" s="48" t="e">
        <f t="shared" si="81"/>
        <v>#REF!</v>
      </c>
      <c r="R58" s="89" t="e">
        <f>R23</f>
        <v>#REF!</v>
      </c>
      <c r="S58" s="9" t="e">
        <f>G58</f>
        <v>#REF!</v>
      </c>
      <c r="T58" s="9" t="e">
        <f>P58</f>
        <v>#REF!</v>
      </c>
      <c r="U58" s="90" t="e">
        <f t="shared" si="82"/>
        <v>#REF!</v>
      </c>
      <c r="V58" s="89" t="e">
        <f>V23</f>
        <v>#REF!</v>
      </c>
      <c r="W58" s="105" t="e">
        <f>S58</f>
        <v>#REF!</v>
      </c>
      <c r="X58" s="40" t="e">
        <f t="shared" si="83"/>
        <v>#REF!</v>
      </c>
      <c r="Y58" s="90" t="e">
        <f t="shared" si="84"/>
        <v>#REF!</v>
      </c>
      <c r="Z58" s="89" t="e">
        <f>Z23</f>
        <v>#REF!</v>
      </c>
      <c r="AA58" s="40" t="e">
        <f t="shared" si="85"/>
        <v>#REF!</v>
      </c>
      <c r="AB58" s="40" t="e">
        <f t="shared" si="86"/>
        <v>#REF!</v>
      </c>
      <c r="AC58" s="90" t="e">
        <f t="shared" si="87"/>
        <v>#REF!</v>
      </c>
      <c r="AD58" s="89" t="e">
        <f>AD23</f>
        <v>#REF!</v>
      </c>
      <c r="AE58" s="40" t="e">
        <f>AA58</f>
        <v>#REF!</v>
      </c>
      <c r="AF58" s="40" t="e">
        <f t="shared" si="88"/>
        <v>#REF!</v>
      </c>
      <c r="AG58" s="90" t="e">
        <f t="shared" si="89"/>
        <v>#REF!</v>
      </c>
      <c r="AH58" s="89" t="e">
        <f>AH23</f>
        <v>#REF!</v>
      </c>
      <c r="AI58" s="40" t="e">
        <f>AE58</f>
        <v>#REF!</v>
      </c>
      <c r="AJ58" s="60" t="e">
        <f t="shared" si="90"/>
        <v>#REF!</v>
      </c>
      <c r="AK58" s="90" t="e">
        <f t="shared" si="91"/>
        <v>#REF!</v>
      </c>
      <c r="AL58" s="89" t="e">
        <f>AL23</f>
        <v>#REF!</v>
      </c>
      <c r="AM58" s="125" t="e">
        <f>AI58</f>
        <v>#REF!</v>
      </c>
      <c r="AN58" s="37" t="e">
        <f t="shared" si="92"/>
        <v>#REF!</v>
      </c>
      <c r="AO58" s="90" t="e">
        <f t="shared" si="93"/>
        <v>#REF!</v>
      </c>
      <c r="AP58" s="89" t="e">
        <f>AP23</f>
        <v>#REF!</v>
      </c>
      <c r="AQ58" s="37" t="e">
        <f>AM58</f>
        <v>#REF!</v>
      </c>
      <c r="AR58" s="37" t="e">
        <f t="shared" si="94"/>
        <v>#REF!</v>
      </c>
      <c r="AS58" s="90" t="e">
        <f t="shared" si="95"/>
        <v>#REF!</v>
      </c>
      <c r="AT58" s="89" t="e">
        <f>AT23</f>
        <v>#REF!</v>
      </c>
      <c r="AU58" s="37" t="e">
        <f>AQ58</f>
        <v>#REF!</v>
      </c>
      <c r="AV58" s="37" t="e">
        <f t="shared" si="96"/>
        <v>#REF!</v>
      </c>
      <c r="AW58" s="90" t="e">
        <f t="shared" si="97"/>
        <v>#REF!</v>
      </c>
      <c r="AX58" s="89" t="e">
        <f>AX23</f>
        <v>#REF!</v>
      </c>
      <c r="AY58" s="125" t="e">
        <f>AU58</f>
        <v>#REF!</v>
      </c>
      <c r="AZ58" s="54" t="e">
        <f t="shared" si="100"/>
        <v>#REF!</v>
      </c>
      <c r="BA58" s="90" t="e">
        <f t="shared" si="98"/>
        <v>#REF!</v>
      </c>
      <c r="BB58" s="352" t="e">
        <f>BB23</f>
        <v>#REF!</v>
      </c>
      <c r="BC58" s="40" t="e">
        <f>AY58</f>
        <v>#REF!</v>
      </c>
      <c r="BD58" s="46" t="e">
        <f t="shared" si="101"/>
        <v>#REF!</v>
      </c>
      <c r="BE58" s="354" t="e">
        <f t="shared" si="99"/>
        <v>#REF!</v>
      </c>
    </row>
    <row r="59" spans="1:57" s="1" customFormat="1" ht="15.75" thickBot="1">
      <c r="B59" s="3" t="s">
        <v>261</v>
      </c>
      <c r="C59" s="4" t="e">
        <f t="shared" si="75"/>
        <v>#REF!</v>
      </c>
      <c r="D59" s="4" t="e">
        <f t="shared" si="26"/>
        <v>#REF!</v>
      </c>
      <c r="E59" s="4" t="e">
        <f>IF(#REF!="+",1,0)</f>
        <v>#REF!</v>
      </c>
      <c r="F59" s="89" t="e">
        <f>F13</f>
        <v>#REF!</v>
      </c>
      <c r="G59" s="43" t="e">
        <f>#REF!</f>
        <v>#REF!</v>
      </c>
      <c r="H59" s="43" t="e">
        <f t="shared" si="76"/>
        <v>#REF!</v>
      </c>
      <c r="I59" s="48" t="e">
        <f t="shared" si="76"/>
        <v>#REF!</v>
      </c>
      <c r="J59" s="89" t="e">
        <f>J13</f>
        <v>#REF!</v>
      </c>
      <c r="K59" s="43" t="e">
        <f t="shared" si="77"/>
        <v>#REF!</v>
      </c>
      <c r="L59" s="43" t="e">
        <f t="shared" si="78"/>
        <v>#REF!</v>
      </c>
      <c r="M59" s="48" t="e">
        <f t="shared" si="79"/>
        <v>#REF!</v>
      </c>
      <c r="N59" s="89" t="e">
        <f>N13</f>
        <v>#REF!</v>
      </c>
      <c r="O59" s="43" t="e">
        <f t="shared" si="102"/>
        <v>#REF!</v>
      </c>
      <c r="P59" s="43" t="e">
        <f t="shared" si="80"/>
        <v>#REF!</v>
      </c>
      <c r="Q59" s="48" t="e">
        <f t="shared" si="81"/>
        <v>#REF!</v>
      </c>
      <c r="R59" s="89" t="e">
        <f>R13</f>
        <v>#REF!</v>
      </c>
      <c r="S59" s="43" t="e">
        <f>G59</f>
        <v>#REF!</v>
      </c>
      <c r="T59" s="43" t="e">
        <f t="shared" ref="T59:T64" si="103">S59*E59</f>
        <v>#REF!</v>
      </c>
      <c r="U59" s="90" t="e">
        <f t="shared" si="82"/>
        <v>#REF!</v>
      </c>
      <c r="V59" s="89" t="e">
        <f>V13</f>
        <v>#REF!</v>
      </c>
      <c r="W59" s="103" t="e">
        <f>G59</f>
        <v>#REF!</v>
      </c>
      <c r="X59" s="39" t="e">
        <f t="shared" si="83"/>
        <v>#REF!</v>
      </c>
      <c r="Y59" s="90" t="e">
        <f t="shared" si="84"/>
        <v>#REF!</v>
      </c>
      <c r="Z59" s="89" t="e">
        <f>Z13</f>
        <v>#REF!</v>
      </c>
      <c r="AA59" s="39" t="e">
        <f t="shared" si="85"/>
        <v>#REF!</v>
      </c>
      <c r="AB59" s="39" t="e">
        <f t="shared" si="86"/>
        <v>#REF!</v>
      </c>
      <c r="AC59" s="90" t="e">
        <f t="shared" si="87"/>
        <v>#REF!</v>
      </c>
      <c r="AD59" s="89" t="e">
        <f>AD13</f>
        <v>#REF!</v>
      </c>
      <c r="AE59" s="39" t="e">
        <f>W59</f>
        <v>#REF!</v>
      </c>
      <c r="AF59" s="39" t="e">
        <f t="shared" si="88"/>
        <v>#REF!</v>
      </c>
      <c r="AG59" s="90" t="e">
        <f t="shared" si="89"/>
        <v>#REF!</v>
      </c>
      <c r="AH59" s="89" t="e">
        <f>AH13</f>
        <v>#REF!</v>
      </c>
      <c r="AI59" s="39" t="e">
        <f>W59</f>
        <v>#REF!</v>
      </c>
      <c r="AJ59" s="59" t="e">
        <f t="shared" si="90"/>
        <v>#REF!</v>
      </c>
      <c r="AK59" s="90" t="e">
        <f t="shared" si="91"/>
        <v>#REF!</v>
      </c>
      <c r="AL59" s="89" t="e">
        <f>AL13</f>
        <v>#REF!</v>
      </c>
      <c r="AM59" s="123" t="e">
        <f>G59</f>
        <v>#REF!</v>
      </c>
      <c r="AN59" s="38" t="e">
        <f t="shared" si="92"/>
        <v>#REF!</v>
      </c>
      <c r="AO59" s="90" t="e">
        <f t="shared" si="93"/>
        <v>#REF!</v>
      </c>
      <c r="AP59" s="89" t="e">
        <f>AP13</f>
        <v>#REF!</v>
      </c>
      <c r="AQ59" s="38" t="e">
        <f>G59</f>
        <v>#REF!</v>
      </c>
      <c r="AR59" s="38" t="e">
        <f t="shared" si="94"/>
        <v>#REF!</v>
      </c>
      <c r="AS59" s="90" t="e">
        <f t="shared" si="95"/>
        <v>#REF!</v>
      </c>
      <c r="AT59" s="89" t="e">
        <f>AT13</f>
        <v>#REF!</v>
      </c>
      <c r="AU59" s="38" t="e">
        <f>AQ59</f>
        <v>#REF!</v>
      </c>
      <c r="AV59" s="38" t="e">
        <f t="shared" si="96"/>
        <v>#REF!</v>
      </c>
      <c r="AW59" s="90" t="e">
        <f t="shared" si="97"/>
        <v>#REF!</v>
      </c>
      <c r="AX59" s="89" t="e">
        <f>AX13</f>
        <v>#REF!</v>
      </c>
      <c r="AY59" s="123" t="e">
        <f>AU59</f>
        <v>#REF!</v>
      </c>
      <c r="AZ59" s="53" t="e">
        <f t="shared" si="100"/>
        <v>#REF!</v>
      </c>
      <c r="BA59" s="90" t="e">
        <f t="shared" si="98"/>
        <v>#REF!</v>
      </c>
      <c r="BB59" s="352" t="e">
        <f>BB13</f>
        <v>#REF!</v>
      </c>
      <c r="BC59" s="39" t="e">
        <f>S59</f>
        <v>#REF!</v>
      </c>
      <c r="BD59" s="46" t="e">
        <f t="shared" si="101"/>
        <v>#REF!</v>
      </c>
      <c r="BE59" s="354" t="e">
        <f t="shared" si="99"/>
        <v>#REF!</v>
      </c>
    </row>
    <row r="60" spans="1:57" s="1" customFormat="1" ht="15.75" thickBot="1">
      <c r="B60" s="3" t="s">
        <v>262</v>
      </c>
      <c r="C60" s="4" t="e">
        <f t="shared" si="75"/>
        <v>#REF!</v>
      </c>
      <c r="D60" s="4" t="e">
        <f t="shared" si="26"/>
        <v>#REF!</v>
      </c>
      <c r="E60" s="4" t="e">
        <f>IF(#REF!="+",2,0)</f>
        <v>#REF!</v>
      </c>
      <c r="F60" s="89" t="e">
        <f>F72</f>
        <v>#REF!</v>
      </c>
      <c r="G60" s="43" t="e">
        <f>#REF!</f>
        <v>#REF!</v>
      </c>
      <c r="H60" s="43" t="e">
        <f t="shared" si="76"/>
        <v>#REF!</v>
      </c>
      <c r="I60" s="48" t="e">
        <f t="shared" si="76"/>
        <v>#REF!</v>
      </c>
      <c r="J60" s="89" t="e">
        <f>J72</f>
        <v>#REF!</v>
      </c>
      <c r="K60" s="43" t="e">
        <f t="shared" si="77"/>
        <v>#REF!</v>
      </c>
      <c r="L60" s="43" t="e">
        <f t="shared" si="78"/>
        <v>#REF!</v>
      </c>
      <c r="M60" s="48" t="e">
        <f t="shared" si="79"/>
        <v>#REF!</v>
      </c>
      <c r="N60" s="89" t="e">
        <f>N72</f>
        <v>#REF!</v>
      </c>
      <c r="O60" s="43" t="e">
        <f t="shared" si="102"/>
        <v>#REF!</v>
      </c>
      <c r="P60" s="43" t="e">
        <f t="shared" si="80"/>
        <v>#REF!</v>
      </c>
      <c r="Q60" s="48" t="e">
        <f t="shared" si="81"/>
        <v>#REF!</v>
      </c>
      <c r="R60" s="89" t="e">
        <f>R72</f>
        <v>#REF!</v>
      </c>
      <c r="S60" s="43" t="e">
        <f>G60</f>
        <v>#REF!</v>
      </c>
      <c r="T60" s="43" t="e">
        <f t="shared" si="103"/>
        <v>#REF!</v>
      </c>
      <c r="U60" s="90" t="e">
        <f t="shared" si="82"/>
        <v>#REF!</v>
      </c>
      <c r="V60" s="89" t="e">
        <f>V72</f>
        <v>#REF!</v>
      </c>
      <c r="W60" s="103" t="e">
        <f>#REF!</f>
        <v>#REF!</v>
      </c>
      <c r="X60" s="39" t="e">
        <f t="shared" si="83"/>
        <v>#REF!</v>
      </c>
      <c r="Y60" s="90" t="e">
        <f t="shared" si="84"/>
        <v>#REF!</v>
      </c>
      <c r="Z60" s="89" t="e">
        <f>Z72</f>
        <v>#REF!</v>
      </c>
      <c r="AA60" s="39" t="e">
        <f t="shared" si="85"/>
        <v>#REF!</v>
      </c>
      <c r="AB60" s="39" t="e">
        <f t="shared" si="86"/>
        <v>#REF!</v>
      </c>
      <c r="AC60" s="90" t="e">
        <f t="shared" si="87"/>
        <v>#REF!</v>
      </c>
      <c r="AD60" s="89" t="e">
        <f>AD72</f>
        <v>#REF!</v>
      </c>
      <c r="AE60" s="39" t="e">
        <f>W60</f>
        <v>#REF!</v>
      </c>
      <c r="AF60" s="39" t="e">
        <f t="shared" si="88"/>
        <v>#REF!</v>
      </c>
      <c r="AG60" s="90" t="e">
        <f t="shared" si="89"/>
        <v>#REF!</v>
      </c>
      <c r="AH60" s="89" t="e">
        <f>AH72</f>
        <v>#REF!</v>
      </c>
      <c r="AI60" s="39" t="e">
        <f>W60</f>
        <v>#REF!</v>
      </c>
      <c r="AJ60" s="59" t="e">
        <f t="shared" si="90"/>
        <v>#REF!</v>
      </c>
      <c r="AK60" s="90" t="e">
        <f t="shared" si="91"/>
        <v>#REF!</v>
      </c>
      <c r="AL60" s="89" t="e">
        <f>AL72</f>
        <v>#REF!</v>
      </c>
      <c r="AM60" s="123" t="e">
        <f>W60</f>
        <v>#REF!</v>
      </c>
      <c r="AN60" s="38" t="e">
        <f t="shared" si="92"/>
        <v>#REF!</v>
      </c>
      <c r="AO60" s="90" t="e">
        <f t="shared" si="93"/>
        <v>#REF!</v>
      </c>
      <c r="AP60" s="89" t="e">
        <f>AP72</f>
        <v>#REF!</v>
      </c>
      <c r="AQ60" s="38" t="e">
        <f>AM60</f>
        <v>#REF!</v>
      </c>
      <c r="AR60" s="38" t="e">
        <f t="shared" si="94"/>
        <v>#REF!</v>
      </c>
      <c r="AS60" s="90" t="e">
        <f t="shared" si="95"/>
        <v>#REF!</v>
      </c>
      <c r="AT60" s="89" t="e">
        <f>AT72</f>
        <v>#REF!</v>
      </c>
      <c r="AU60" s="38" t="e">
        <f>AM60</f>
        <v>#REF!</v>
      </c>
      <c r="AV60" s="38" t="e">
        <f t="shared" si="96"/>
        <v>#REF!</v>
      </c>
      <c r="AW60" s="90" t="e">
        <f t="shared" si="97"/>
        <v>#REF!</v>
      </c>
      <c r="AX60" s="89" t="e">
        <f>AX72</f>
        <v>#REF!</v>
      </c>
      <c r="AY60" s="123" t="e">
        <f>AM60</f>
        <v>#REF!</v>
      </c>
      <c r="AZ60" s="53" t="e">
        <f t="shared" si="100"/>
        <v>#REF!</v>
      </c>
      <c r="BA60" s="90" t="e">
        <f t="shared" si="98"/>
        <v>#REF!</v>
      </c>
      <c r="BB60" s="352" t="e">
        <f>BB72</f>
        <v>#REF!</v>
      </c>
      <c r="BC60" s="39" t="e">
        <f>AY60</f>
        <v>#REF!</v>
      </c>
      <c r="BD60" s="46" t="e">
        <f t="shared" si="101"/>
        <v>#REF!</v>
      </c>
      <c r="BE60" s="354" t="e">
        <f t="shared" si="99"/>
        <v>#REF!</v>
      </c>
    </row>
    <row r="61" spans="1:57" s="1" customFormat="1" ht="15.75" thickBot="1">
      <c r="B61" s="3" t="s">
        <v>263</v>
      </c>
      <c r="C61" s="4" t="e">
        <f t="shared" si="75"/>
        <v>#REF!</v>
      </c>
      <c r="D61" s="4" t="e">
        <f t="shared" si="26"/>
        <v>#REF!</v>
      </c>
      <c r="E61" s="4" t="e">
        <f>IF(#REF!="+",2,0)</f>
        <v>#REF!</v>
      </c>
      <c r="F61" s="89" t="e">
        <f>F73</f>
        <v>#REF!</v>
      </c>
      <c r="G61" s="169" t="e">
        <f>#REF!</f>
        <v>#REF!</v>
      </c>
      <c r="H61" s="43" t="e">
        <f t="shared" si="76"/>
        <v>#REF!</v>
      </c>
      <c r="I61" s="48" t="e">
        <f t="shared" si="76"/>
        <v>#REF!</v>
      </c>
      <c r="J61" s="89" t="e">
        <f>J73</f>
        <v>#REF!</v>
      </c>
      <c r="K61" s="43" t="e">
        <f t="shared" si="77"/>
        <v>#REF!</v>
      </c>
      <c r="L61" s="43" t="e">
        <f t="shared" si="78"/>
        <v>#REF!</v>
      </c>
      <c r="M61" s="48" t="e">
        <f t="shared" si="79"/>
        <v>#REF!</v>
      </c>
      <c r="N61" s="89" t="e">
        <f>N73</f>
        <v>#REF!</v>
      </c>
      <c r="O61" s="43" t="e">
        <f t="shared" si="102"/>
        <v>#REF!</v>
      </c>
      <c r="P61" s="43" t="e">
        <f t="shared" si="80"/>
        <v>#REF!</v>
      </c>
      <c r="Q61" s="48" t="e">
        <f t="shared" si="81"/>
        <v>#REF!</v>
      </c>
      <c r="R61" s="89" t="e">
        <f>R73</f>
        <v>#REF!</v>
      </c>
      <c r="S61" s="43" t="e">
        <f>G61</f>
        <v>#REF!</v>
      </c>
      <c r="T61" s="43" t="e">
        <f t="shared" si="103"/>
        <v>#REF!</v>
      </c>
      <c r="U61" s="90" t="e">
        <f t="shared" si="82"/>
        <v>#REF!</v>
      </c>
      <c r="V61" s="89" t="e">
        <f>V73</f>
        <v>#REF!</v>
      </c>
      <c r="W61" s="104" t="e">
        <f>#REF!</f>
        <v>#REF!</v>
      </c>
      <c r="X61" s="39" t="e">
        <f t="shared" si="83"/>
        <v>#REF!</v>
      </c>
      <c r="Y61" s="90" t="e">
        <f t="shared" si="84"/>
        <v>#REF!</v>
      </c>
      <c r="Z61" s="89" t="e">
        <f>Z73</f>
        <v>#REF!</v>
      </c>
      <c r="AA61" s="39" t="e">
        <f t="shared" si="85"/>
        <v>#REF!</v>
      </c>
      <c r="AB61" s="39" t="e">
        <f t="shared" si="86"/>
        <v>#REF!</v>
      </c>
      <c r="AC61" s="90" t="e">
        <f t="shared" si="87"/>
        <v>#REF!</v>
      </c>
      <c r="AD61" s="89" t="e">
        <f>AD73</f>
        <v>#REF!</v>
      </c>
      <c r="AE61" s="39" t="e">
        <f>W61</f>
        <v>#REF!</v>
      </c>
      <c r="AF61" s="39" t="e">
        <f t="shared" si="88"/>
        <v>#REF!</v>
      </c>
      <c r="AG61" s="90" t="e">
        <f t="shared" si="89"/>
        <v>#REF!</v>
      </c>
      <c r="AH61" s="89" t="e">
        <f>AH73</f>
        <v>#REF!</v>
      </c>
      <c r="AI61" s="39" t="e">
        <f>W61</f>
        <v>#REF!</v>
      </c>
      <c r="AJ61" s="59" t="e">
        <f t="shared" si="90"/>
        <v>#REF!</v>
      </c>
      <c r="AK61" s="90" t="e">
        <f t="shared" si="91"/>
        <v>#REF!</v>
      </c>
      <c r="AL61" s="89" t="e">
        <f>AL73</f>
        <v>#REF!</v>
      </c>
      <c r="AM61" s="123" t="e">
        <f>W61</f>
        <v>#REF!</v>
      </c>
      <c r="AN61" s="38" t="e">
        <f t="shared" si="92"/>
        <v>#REF!</v>
      </c>
      <c r="AO61" s="90" t="e">
        <f t="shared" si="93"/>
        <v>#REF!</v>
      </c>
      <c r="AP61" s="89" t="e">
        <f>AP73</f>
        <v>#REF!</v>
      </c>
      <c r="AQ61" s="38" t="e">
        <f>AM61</f>
        <v>#REF!</v>
      </c>
      <c r="AR61" s="38" t="e">
        <f t="shared" si="94"/>
        <v>#REF!</v>
      </c>
      <c r="AS61" s="90" t="e">
        <f t="shared" si="95"/>
        <v>#REF!</v>
      </c>
      <c r="AT61" s="89" t="e">
        <f>AT73</f>
        <v>#REF!</v>
      </c>
      <c r="AU61" s="38" t="e">
        <f>AM61</f>
        <v>#REF!</v>
      </c>
      <c r="AV61" s="38" t="e">
        <f t="shared" si="96"/>
        <v>#REF!</v>
      </c>
      <c r="AW61" s="90" t="e">
        <f t="shared" si="97"/>
        <v>#REF!</v>
      </c>
      <c r="AX61" s="89" t="e">
        <f>AX73</f>
        <v>#REF!</v>
      </c>
      <c r="AY61" s="123" t="e">
        <f>AM61</f>
        <v>#REF!</v>
      </c>
      <c r="AZ61" s="53" t="e">
        <f t="shared" si="100"/>
        <v>#REF!</v>
      </c>
      <c r="BA61" s="90" t="e">
        <f t="shared" si="98"/>
        <v>#REF!</v>
      </c>
      <c r="BB61" s="352" t="e">
        <f>BB73</f>
        <v>#REF!</v>
      </c>
      <c r="BC61" s="39" t="e">
        <f>AY61</f>
        <v>#REF!</v>
      </c>
      <c r="BD61" s="46" t="e">
        <f t="shared" si="101"/>
        <v>#REF!</v>
      </c>
      <c r="BE61" s="354" t="e">
        <f t="shared" si="99"/>
        <v>#REF!</v>
      </c>
    </row>
    <row r="62" spans="1:57" s="7" customFormat="1" ht="15.75" thickBot="1">
      <c r="B62" s="6" t="s">
        <v>199</v>
      </c>
      <c r="C62" s="4" t="e">
        <f t="shared" si="75"/>
        <v>#REF!</v>
      </c>
      <c r="D62" s="4" t="e">
        <f t="shared" si="26"/>
        <v>#REF!</v>
      </c>
      <c r="E62" s="8" t="e">
        <f>#REF!</f>
        <v>#REF!</v>
      </c>
      <c r="F62" s="89" t="e">
        <f>F80</f>
        <v>#REF!</v>
      </c>
      <c r="G62" s="44" t="e">
        <f>#REF!</f>
        <v>#REF!</v>
      </c>
      <c r="H62" s="9" t="e">
        <f t="shared" ref="H62:I64" si="104">G62*E62</f>
        <v>#REF!</v>
      </c>
      <c r="I62" s="48" t="e">
        <f t="shared" si="104"/>
        <v>#REF!</v>
      </c>
      <c r="J62" s="89" t="e">
        <f>J80</f>
        <v>#REF!</v>
      </c>
      <c r="K62" s="44" t="e">
        <f t="shared" si="77"/>
        <v>#REF!</v>
      </c>
      <c r="L62" s="9" t="e">
        <f t="shared" si="78"/>
        <v>#REF!</v>
      </c>
      <c r="M62" s="48" t="e">
        <f t="shared" ref="M62:M67" si="105">L62*J62</f>
        <v>#REF!</v>
      </c>
      <c r="N62" s="89" t="e">
        <f>N80</f>
        <v>#REF!</v>
      </c>
      <c r="O62" s="44" t="e">
        <f t="shared" si="102"/>
        <v>#REF!</v>
      </c>
      <c r="P62" s="9" t="e">
        <f t="shared" si="80"/>
        <v>#REF!</v>
      </c>
      <c r="Q62" s="48" t="e">
        <f t="shared" ref="Q62:Q67" si="106">P62*N62</f>
        <v>#REF!</v>
      </c>
      <c r="R62" s="89" t="e">
        <f>R80</f>
        <v>#REF!</v>
      </c>
      <c r="S62" s="44" t="e">
        <f>#REF!</f>
        <v>#REF!</v>
      </c>
      <c r="T62" s="9" t="e">
        <f t="shared" si="103"/>
        <v>#REF!</v>
      </c>
      <c r="U62" s="90" t="e">
        <f t="shared" ref="U62:U67" si="107">T62*R62</f>
        <v>#REF!</v>
      </c>
      <c r="V62" s="89" t="e">
        <f>V80</f>
        <v>#REF!</v>
      </c>
      <c r="W62" s="106" t="e">
        <f>G62</f>
        <v>#REF!</v>
      </c>
      <c r="X62" s="40" t="e">
        <f t="shared" si="83"/>
        <v>#REF!</v>
      </c>
      <c r="Y62" s="90" t="e">
        <f t="shared" ref="Y62:Y67" si="108">X62*V62</f>
        <v>#REF!</v>
      </c>
      <c r="Z62" s="89" t="e">
        <f>Z80</f>
        <v>#REF!</v>
      </c>
      <c r="AA62" s="41" t="e">
        <f>G62</f>
        <v>#REF!</v>
      </c>
      <c r="AB62" s="40" t="e">
        <f t="shared" si="86"/>
        <v>#REF!</v>
      </c>
      <c r="AC62" s="90" t="e">
        <f t="shared" ref="AC62:AC67" si="109">AB62*Z62</f>
        <v>#REF!</v>
      </c>
      <c r="AD62" s="89" t="e">
        <f>AD80</f>
        <v>#REF!</v>
      </c>
      <c r="AE62" s="41" t="e">
        <f>G62</f>
        <v>#REF!</v>
      </c>
      <c r="AF62" s="40" t="e">
        <f t="shared" si="88"/>
        <v>#REF!</v>
      </c>
      <c r="AG62" s="90" t="e">
        <f t="shared" ref="AG62:AG67" si="110">AF62*AD62</f>
        <v>#REF!</v>
      </c>
      <c r="AH62" s="89" t="e">
        <f>AH80</f>
        <v>#REF!</v>
      </c>
      <c r="AI62" s="41" t="e">
        <f>S62</f>
        <v>#REF!</v>
      </c>
      <c r="AJ62" s="60" t="e">
        <f t="shared" si="90"/>
        <v>#REF!</v>
      </c>
      <c r="AK62" s="90" t="e">
        <f t="shared" ref="AK62:AK67" si="111">AJ62*AH62</f>
        <v>#REF!</v>
      </c>
      <c r="AL62" s="89" t="e">
        <f>AL80</f>
        <v>#REF!</v>
      </c>
      <c r="AM62" s="126" t="e">
        <f>W62</f>
        <v>#REF!</v>
      </c>
      <c r="AN62" s="37" t="e">
        <f t="shared" si="92"/>
        <v>#REF!</v>
      </c>
      <c r="AO62" s="90" t="e">
        <f t="shared" ref="AO62:AO67" si="112">AN62*AL62</f>
        <v>#REF!</v>
      </c>
      <c r="AP62" s="89" t="e">
        <f>AP80</f>
        <v>#REF!</v>
      </c>
      <c r="AQ62" s="55" t="e">
        <f>W62</f>
        <v>#REF!</v>
      </c>
      <c r="AR62" s="37" t="e">
        <f t="shared" si="94"/>
        <v>#REF!</v>
      </c>
      <c r="AS62" s="90" t="e">
        <f t="shared" si="95"/>
        <v>#REF!</v>
      </c>
      <c r="AT62" s="89" t="e">
        <f>AT80</f>
        <v>#REF!</v>
      </c>
      <c r="AU62" s="55" t="e">
        <f>AM62</f>
        <v>#REF!</v>
      </c>
      <c r="AV62" s="37" t="e">
        <f t="shared" si="96"/>
        <v>#REF!</v>
      </c>
      <c r="AW62" s="90" t="e">
        <f t="shared" ref="AW62:AW67" si="113">AV62*AT62</f>
        <v>#REF!</v>
      </c>
      <c r="AX62" s="89" t="e">
        <f>AX80</f>
        <v>#REF!</v>
      </c>
      <c r="AY62" s="126" t="e">
        <f>AI62</f>
        <v>#REF!</v>
      </c>
      <c r="AZ62" s="54" t="e">
        <f t="shared" si="100"/>
        <v>#REF!</v>
      </c>
      <c r="BA62" s="90" t="e">
        <f t="shared" ref="BA62:BA67" si="114">AZ62*AX62</f>
        <v>#REF!</v>
      </c>
      <c r="BB62" s="352" t="e">
        <f>BB80</f>
        <v>#REF!</v>
      </c>
      <c r="BC62" s="41" t="e">
        <f>AI62</f>
        <v>#REF!</v>
      </c>
      <c r="BD62" s="46" t="e">
        <f t="shared" si="101"/>
        <v>#REF!</v>
      </c>
      <c r="BE62" s="354" t="e">
        <f t="shared" si="99"/>
        <v>#REF!</v>
      </c>
    </row>
    <row r="63" spans="1:57" s="7" customFormat="1" ht="17.45" customHeight="1" thickBot="1">
      <c r="A63" s="7" t="e">
        <f>IF(#REF!="да ",0,1)</f>
        <v>#REF!</v>
      </c>
      <c r="B63" s="34" t="e">
        <f>#REF!</f>
        <v>#REF!</v>
      </c>
      <c r="C63" s="4" t="e">
        <f t="shared" si="75"/>
        <v>#REF!</v>
      </c>
      <c r="D63" s="4" t="e">
        <f t="shared" si="26"/>
        <v>#REF!</v>
      </c>
      <c r="E63" s="22" t="e">
        <f>#REF!*A63</f>
        <v>#REF!</v>
      </c>
      <c r="F63" s="89" t="e">
        <f>F57</f>
        <v>#REF!</v>
      </c>
      <c r="G63" s="78" t="e">
        <f>#REF!</f>
        <v>#REF!</v>
      </c>
      <c r="H63" s="9" t="e">
        <f t="shared" si="104"/>
        <v>#REF!</v>
      </c>
      <c r="I63" s="48" t="e">
        <f t="shared" si="104"/>
        <v>#REF!</v>
      </c>
      <c r="J63" s="89" t="e">
        <f>J57</f>
        <v>#REF!</v>
      </c>
      <c r="K63" s="9" t="e">
        <f t="shared" si="77"/>
        <v>#REF!</v>
      </c>
      <c r="L63" s="9" t="e">
        <f t="shared" si="78"/>
        <v>#REF!</v>
      </c>
      <c r="M63" s="48" t="e">
        <f t="shared" si="105"/>
        <v>#REF!</v>
      </c>
      <c r="N63" s="89" t="e">
        <f>N57</f>
        <v>#REF!</v>
      </c>
      <c r="O63" s="9" t="e">
        <f t="shared" si="102"/>
        <v>#REF!</v>
      </c>
      <c r="P63" s="9" t="e">
        <f t="shared" si="80"/>
        <v>#REF!</v>
      </c>
      <c r="Q63" s="48" t="e">
        <f t="shared" si="106"/>
        <v>#REF!</v>
      </c>
      <c r="R63" s="89" t="e">
        <f>R57</f>
        <v>#REF!</v>
      </c>
      <c r="S63" s="9" t="e">
        <f>O63</f>
        <v>#REF!</v>
      </c>
      <c r="T63" s="9" t="e">
        <f t="shared" si="103"/>
        <v>#REF!</v>
      </c>
      <c r="U63" s="90" t="e">
        <f t="shared" si="107"/>
        <v>#REF!</v>
      </c>
      <c r="V63" s="89" t="e">
        <f>V57</f>
        <v>#REF!</v>
      </c>
      <c r="W63" s="105" t="e">
        <f>S63</f>
        <v>#REF!</v>
      </c>
      <c r="X63" s="40" t="e">
        <f t="shared" si="83"/>
        <v>#REF!</v>
      </c>
      <c r="Y63" s="90" t="e">
        <f t="shared" si="108"/>
        <v>#REF!</v>
      </c>
      <c r="Z63" s="89" t="e">
        <f>Z57</f>
        <v>#REF!</v>
      </c>
      <c r="AA63" s="40" t="e">
        <f>W63</f>
        <v>#REF!</v>
      </c>
      <c r="AB63" s="40" t="e">
        <f t="shared" si="86"/>
        <v>#REF!</v>
      </c>
      <c r="AC63" s="90" t="e">
        <f t="shared" si="109"/>
        <v>#REF!</v>
      </c>
      <c r="AD63" s="89" t="e">
        <f>AD57</f>
        <v>#REF!</v>
      </c>
      <c r="AE63" s="40" t="e">
        <f>AA63</f>
        <v>#REF!</v>
      </c>
      <c r="AF63" s="40" t="e">
        <f t="shared" si="88"/>
        <v>#REF!</v>
      </c>
      <c r="AG63" s="90" t="e">
        <f t="shared" si="110"/>
        <v>#REF!</v>
      </c>
      <c r="AH63" s="89" t="e">
        <f>AH57</f>
        <v>#REF!</v>
      </c>
      <c r="AI63" s="40" t="e">
        <f>AE63</f>
        <v>#REF!</v>
      </c>
      <c r="AJ63" s="60" t="e">
        <f t="shared" si="90"/>
        <v>#REF!</v>
      </c>
      <c r="AK63" s="90" t="e">
        <f t="shared" si="111"/>
        <v>#REF!</v>
      </c>
      <c r="AL63" s="89" t="e">
        <f>AL57</f>
        <v>#REF!</v>
      </c>
      <c r="AM63" s="125" t="e">
        <f>AI63</f>
        <v>#REF!</v>
      </c>
      <c r="AN63" s="37" t="e">
        <f t="shared" si="92"/>
        <v>#REF!</v>
      </c>
      <c r="AO63" s="90" t="e">
        <f t="shared" si="112"/>
        <v>#REF!</v>
      </c>
      <c r="AP63" s="89" t="e">
        <f>AP57</f>
        <v>#REF!</v>
      </c>
      <c r="AQ63" s="37" t="e">
        <f>AM63</f>
        <v>#REF!</v>
      </c>
      <c r="AR63" s="37" t="e">
        <f t="shared" si="94"/>
        <v>#REF!</v>
      </c>
      <c r="AS63" s="90" t="e">
        <f t="shared" si="95"/>
        <v>#REF!</v>
      </c>
      <c r="AT63" s="89" t="e">
        <f>AT57</f>
        <v>#REF!</v>
      </c>
      <c r="AU63" s="37" t="e">
        <f>AQ63</f>
        <v>#REF!</v>
      </c>
      <c r="AV63" s="37" t="e">
        <f t="shared" si="96"/>
        <v>#REF!</v>
      </c>
      <c r="AW63" s="90" t="e">
        <f t="shared" si="113"/>
        <v>#REF!</v>
      </c>
      <c r="AX63" s="89" t="e">
        <f>AX57</f>
        <v>#REF!</v>
      </c>
      <c r="AY63" s="125" t="e">
        <f>AU63</f>
        <v>#REF!</v>
      </c>
      <c r="AZ63" s="54" t="e">
        <f t="shared" si="100"/>
        <v>#REF!</v>
      </c>
      <c r="BA63" s="90" t="e">
        <f t="shared" si="114"/>
        <v>#REF!</v>
      </c>
      <c r="BB63" s="352" t="e">
        <f>BB57</f>
        <v>#REF!</v>
      </c>
      <c r="BC63" s="40" t="e">
        <f>AY63</f>
        <v>#REF!</v>
      </c>
      <c r="BD63" s="46" t="e">
        <f t="shared" si="101"/>
        <v>#REF!</v>
      </c>
      <c r="BE63" s="354" t="e">
        <f t="shared" si="99"/>
        <v>#REF!</v>
      </c>
    </row>
    <row r="64" spans="1:57" s="7" customFormat="1" ht="17.45" customHeight="1" thickBot="1">
      <c r="B64" s="34"/>
      <c r="C64" s="4"/>
      <c r="D64" s="4" t="e">
        <f t="shared" si="26"/>
        <v>#REF!</v>
      </c>
      <c r="E64" s="22"/>
      <c r="F64" s="89" t="e">
        <f>F63</f>
        <v>#REF!</v>
      </c>
      <c r="G64" s="44" t="e">
        <f>#REF!</f>
        <v>#REF!</v>
      </c>
      <c r="H64" s="9" t="e">
        <f t="shared" si="104"/>
        <v>#REF!</v>
      </c>
      <c r="I64" s="48" t="e">
        <f t="shared" si="104"/>
        <v>#REF!</v>
      </c>
      <c r="J64" s="89" t="e">
        <f>J63</f>
        <v>#REF!</v>
      </c>
      <c r="K64" s="9" t="e">
        <f t="shared" si="77"/>
        <v>#REF!</v>
      </c>
      <c r="L64" s="9" t="e">
        <f t="shared" si="78"/>
        <v>#REF!</v>
      </c>
      <c r="M64" s="48" t="e">
        <f t="shared" si="105"/>
        <v>#REF!</v>
      </c>
      <c r="N64" s="89" t="e">
        <f>N63</f>
        <v>#REF!</v>
      </c>
      <c r="O64" s="9" t="e">
        <f t="shared" si="102"/>
        <v>#REF!</v>
      </c>
      <c r="P64" s="9" t="e">
        <f t="shared" si="80"/>
        <v>#REF!</v>
      </c>
      <c r="Q64" s="48" t="e">
        <f t="shared" si="106"/>
        <v>#REF!</v>
      </c>
      <c r="R64" s="89" t="e">
        <f>R63</f>
        <v>#REF!</v>
      </c>
      <c r="S64" s="9" t="e">
        <f>O64</f>
        <v>#REF!</v>
      </c>
      <c r="T64" s="9" t="e">
        <f t="shared" si="103"/>
        <v>#REF!</v>
      </c>
      <c r="U64" s="90" t="e">
        <f t="shared" si="107"/>
        <v>#REF!</v>
      </c>
      <c r="V64" s="89" t="e">
        <f>V63</f>
        <v>#REF!</v>
      </c>
      <c r="W64" s="105" t="e">
        <f>S64</f>
        <v>#REF!</v>
      </c>
      <c r="X64" s="40" t="e">
        <f t="shared" si="83"/>
        <v>#REF!</v>
      </c>
      <c r="Y64" s="90" t="e">
        <f t="shared" si="108"/>
        <v>#REF!</v>
      </c>
      <c r="Z64" s="89" t="e">
        <f>Z63</f>
        <v>#REF!</v>
      </c>
      <c r="AA64" s="40" t="e">
        <f>W64</f>
        <v>#REF!</v>
      </c>
      <c r="AB64" s="40" t="e">
        <f t="shared" si="86"/>
        <v>#REF!</v>
      </c>
      <c r="AC64" s="90" t="e">
        <f t="shared" si="109"/>
        <v>#REF!</v>
      </c>
      <c r="AD64" s="89" t="e">
        <f>AD63</f>
        <v>#REF!</v>
      </c>
      <c r="AE64" s="40" t="e">
        <f>AA64</f>
        <v>#REF!</v>
      </c>
      <c r="AF64" s="40" t="e">
        <f t="shared" si="88"/>
        <v>#REF!</v>
      </c>
      <c r="AG64" s="90" t="e">
        <f t="shared" si="110"/>
        <v>#REF!</v>
      </c>
      <c r="AH64" s="89" t="e">
        <f>AH63</f>
        <v>#REF!</v>
      </c>
      <c r="AI64" s="40" t="e">
        <f>AE64</f>
        <v>#REF!</v>
      </c>
      <c r="AJ64" s="60" t="e">
        <f t="shared" si="90"/>
        <v>#REF!</v>
      </c>
      <c r="AK64" s="90" t="e">
        <f t="shared" si="111"/>
        <v>#REF!</v>
      </c>
      <c r="AL64" s="89" t="e">
        <f>AL63</f>
        <v>#REF!</v>
      </c>
      <c r="AM64" s="125" t="e">
        <f>AI64</f>
        <v>#REF!</v>
      </c>
      <c r="AN64" s="37" t="e">
        <f t="shared" si="92"/>
        <v>#REF!</v>
      </c>
      <c r="AO64" s="90" t="e">
        <f t="shared" si="112"/>
        <v>#REF!</v>
      </c>
      <c r="AP64" s="89" t="e">
        <f>AP63</f>
        <v>#REF!</v>
      </c>
      <c r="AQ64" s="37" t="e">
        <f>AM64</f>
        <v>#REF!</v>
      </c>
      <c r="AR64" s="37" t="e">
        <f t="shared" si="94"/>
        <v>#REF!</v>
      </c>
      <c r="AS64" s="90" t="e">
        <f t="shared" si="95"/>
        <v>#REF!</v>
      </c>
      <c r="AT64" s="89" t="e">
        <f>AT63</f>
        <v>#REF!</v>
      </c>
      <c r="AU64" s="37" t="e">
        <f>AQ64</f>
        <v>#REF!</v>
      </c>
      <c r="AV64" s="37" t="e">
        <f t="shared" si="96"/>
        <v>#REF!</v>
      </c>
      <c r="AW64" s="90" t="e">
        <f t="shared" si="113"/>
        <v>#REF!</v>
      </c>
      <c r="AX64" s="89" t="e">
        <f>AX63</f>
        <v>#REF!</v>
      </c>
      <c r="AY64" s="125" t="e">
        <f>AU64</f>
        <v>#REF!</v>
      </c>
      <c r="AZ64" s="54" t="e">
        <f t="shared" si="100"/>
        <v>#REF!</v>
      </c>
      <c r="BA64" s="90" t="e">
        <f t="shared" si="114"/>
        <v>#REF!</v>
      </c>
      <c r="BB64" s="352" t="e">
        <f>BB63</f>
        <v>#REF!</v>
      </c>
      <c r="BC64" s="40" t="e">
        <f>AY64</f>
        <v>#REF!</v>
      </c>
      <c r="BD64" s="46" t="e">
        <f t="shared" si="101"/>
        <v>#REF!</v>
      </c>
      <c r="BE64" s="354" t="e">
        <f t="shared" si="99"/>
        <v>#REF!</v>
      </c>
    </row>
    <row r="65" spans="1:57" s="7" customFormat="1" ht="17.45" customHeight="1" thickBot="1">
      <c r="A65" s="7" t="e">
        <f>#REF!</f>
        <v>#REF!</v>
      </c>
      <c r="B65" s="34"/>
      <c r="C65" s="4"/>
      <c r="D65" s="4" t="e">
        <f t="shared" si="26"/>
        <v>#REF!</v>
      </c>
      <c r="E65" s="22"/>
      <c r="F65" s="89" t="e">
        <f>F64</f>
        <v>#REF!</v>
      </c>
      <c r="G65" s="44" t="e">
        <f>G64</f>
        <v>#REF!</v>
      </c>
      <c r="H65" s="9" t="e">
        <f>G65*E65*A65</f>
        <v>#REF!</v>
      </c>
      <c r="I65" s="48" t="e">
        <f>H65*F65</f>
        <v>#REF!</v>
      </c>
      <c r="J65" s="89" t="e">
        <f>J64</f>
        <v>#REF!</v>
      </c>
      <c r="K65" s="44" t="e">
        <f>K64</f>
        <v>#REF!</v>
      </c>
      <c r="L65" s="9" t="e">
        <f>K65*E65*A65</f>
        <v>#REF!</v>
      </c>
      <c r="M65" s="48" t="e">
        <f t="shared" si="105"/>
        <v>#REF!</v>
      </c>
      <c r="N65" s="89" t="e">
        <f>N64</f>
        <v>#REF!</v>
      </c>
      <c r="O65" s="44" t="e">
        <f>O64</f>
        <v>#REF!</v>
      </c>
      <c r="P65" s="9" t="e">
        <f>O65*E65*A65</f>
        <v>#REF!</v>
      </c>
      <c r="Q65" s="48" t="e">
        <f t="shared" si="106"/>
        <v>#REF!</v>
      </c>
      <c r="R65" s="89" t="e">
        <f>R64</f>
        <v>#REF!</v>
      </c>
      <c r="S65" s="44" t="e">
        <f>S64</f>
        <v>#REF!</v>
      </c>
      <c r="T65" s="9" t="e">
        <f>S65*E65*A65</f>
        <v>#REF!</v>
      </c>
      <c r="U65" s="90" t="e">
        <f t="shared" si="107"/>
        <v>#REF!</v>
      </c>
      <c r="V65" s="89" t="e">
        <f>V64</f>
        <v>#REF!</v>
      </c>
      <c r="W65" s="86" t="e">
        <f>W64</f>
        <v>#REF!</v>
      </c>
      <c r="X65" s="40" t="e">
        <f>W65*E65*A65</f>
        <v>#REF!</v>
      </c>
      <c r="Y65" s="90" t="e">
        <f t="shared" si="108"/>
        <v>#REF!</v>
      </c>
      <c r="Z65" s="89" t="e">
        <f>Z64</f>
        <v>#REF!</v>
      </c>
      <c r="AA65" s="44" t="e">
        <f>AA64</f>
        <v>#REF!</v>
      </c>
      <c r="AB65" s="40" t="e">
        <f>AA65*E65*A65</f>
        <v>#REF!</v>
      </c>
      <c r="AC65" s="90" t="e">
        <f t="shared" si="109"/>
        <v>#REF!</v>
      </c>
      <c r="AD65" s="89" t="e">
        <f>AD64</f>
        <v>#REF!</v>
      </c>
      <c r="AE65" s="44" t="e">
        <f>AE64</f>
        <v>#REF!</v>
      </c>
      <c r="AF65" s="40" t="e">
        <f>AE65*E65*A65</f>
        <v>#REF!</v>
      </c>
      <c r="AG65" s="90" t="e">
        <f t="shared" si="110"/>
        <v>#REF!</v>
      </c>
      <c r="AH65" s="89" t="e">
        <f>AH64</f>
        <v>#REF!</v>
      </c>
      <c r="AI65" s="44" t="e">
        <f>AI64</f>
        <v>#REF!</v>
      </c>
      <c r="AJ65" s="60" t="e">
        <f>AI65*E65*A65</f>
        <v>#REF!</v>
      </c>
      <c r="AK65" s="90" t="e">
        <f t="shared" si="111"/>
        <v>#REF!</v>
      </c>
      <c r="AL65" s="89" t="e">
        <f>AL64</f>
        <v>#REF!</v>
      </c>
      <c r="AM65" s="86" t="e">
        <f>AM64</f>
        <v>#REF!</v>
      </c>
      <c r="AN65" s="37" t="e">
        <f>AM65*E65*A65</f>
        <v>#REF!</v>
      </c>
      <c r="AO65" s="90" t="e">
        <f t="shared" si="112"/>
        <v>#REF!</v>
      </c>
      <c r="AP65" s="89" t="e">
        <f>AP64</f>
        <v>#REF!</v>
      </c>
      <c r="AQ65" s="44" t="e">
        <f>AQ64</f>
        <v>#REF!</v>
      </c>
      <c r="AR65" s="37" t="e">
        <f t="shared" si="94"/>
        <v>#REF!</v>
      </c>
      <c r="AS65" s="90" t="e">
        <f t="shared" si="95"/>
        <v>#REF!</v>
      </c>
      <c r="AT65" s="89" t="e">
        <f>AT64</f>
        <v>#REF!</v>
      </c>
      <c r="AU65" s="44" t="e">
        <f>AU64</f>
        <v>#REF!</v>
      </c>
      <c r="AV65" s="37" t="e">
        <f>AU65*E65*A65</f>
        <v>#REF!</v>
      </c>
      <c r="AW65" s="90" t="e">
        <f t="shared" si="113"/>
        <v>#REF!</v>
      </c>
      <c r="AX65" s="89" t="e">
        <f>AX64</f>
        <v>#REF!</v>
      </c>
      <c r="AY65" s="86" t="e">
        <f>AY64</f>
        <v>#REF!</v>
      </c>
      <c r="AZ65" s="54" t="e">
        <f>AY65*E65*A65</f>
        <v>#REF!</v>
      </c>
      <c r="BA65" s="90" t="e">
        <f t="shared" si="114"/>
        <v>#REF!</v>
      </c>
      <c r="BB65" s="352" t="e">
        <f>BB64</f>
        <v>#REF!</v>
      </c>
      <c r="BC65" s="41" t="e">
        <f>BC64</f>
        <v>#REF!</v>
      </c>
      <c r="BD65" s="46" t="e">
        <f t="shared" si="101"/>
        <v>#REF!</v>
      </c>
      <c r="BE65" s="354" t="e">
        <f t="shared" si="99"/>
        <v>#REF!</v>
      </c>
    </row>
    <row r="66" spans="1:57" s="7" customFormat="1" ht="17.45" customHeight="1" thickBot="1">
      <c r="A66" s="7" t="e">
        <f>IF(#REF!="да ",0,1)</f>
        <v>#REF!</v>
      </c>
      <c r="B66" s="34" t="e">
        <f>#REF!</f>
        <v>#REF!</v>
      </c>
      <c r="C66" s="4" t="e">
        <f>F66*G66+J66*K66+N66*O66+R66*S66+V66*W66+Z66*AA66+AD66*AE66+AH66*AI66+AL66*AM66+AP66*AQ66+AT66*AU66+AX66*AY66</f>
        <v>#REF!</v>
      </c>
      <c r="D66" s="4" t="e">
        <f t="shared" si="26"/>
        <v>#REF!</v>
      </c>
      <c r="E66" s="22" t="e">
        <f>#REF!*A66</f>
        <v>#REF!</v>
      </c>
      <c r="F66" s="89" t="e">
        <f>F65</f>
        <v>#REF!</v>
      </c>
      <c r="G66" s="78" t="e">
        <f>#REF!</f>
        <v>#REF!</v>
      </c>
      <c r="H66" s="9" t="e">
        <f>G66*E66</f>
        <v>#REF!</v>
      </c>
      <c r="I66" s="48" t="e">
        <f>H66*F66</f>
        <v>#REF!</v>
      </c>
      <c r="J66" s="89" t="e">
        <f>J65</f>
        <v>#REF!</v>
      </c>
      <c r="K66" s="76" t="e">
        <f>G66</f>
        <v>#REF!</v>
      </c>
      <c r="L66" s="9" t="e">
        <f>K66*E66</f>
        <v>#REF!</v>
      </c>
      <c r="M66" s="48" t="e">
        <f t="shared" si="105"/>
        <v>#REF!</v>
      </c>
      <c r="N66" s="89" t="e">
        <f>N65</f>
        <v>#REF!</v>
      </c>
      <c r="O66" s="76" t="e">
        <f>K66</f>
        <v>#REF!</v>
      </c>
      <c r="P66" s="9" t="e">
        <f>O66*E66</f>
        <v>#REF!</v>
      </c>
      <c r="Q66" s="48" t="e">
        <f t="shared" si="106"/>
        <v>#REF!</v>
      </c>
      <c r="R66" s="89" t="e">
        <f>R65</f>
        <v>#REF!</v>
      </c>
      <c r="S66" s="76" t="e">
        <f>O66</f>
        <v>#REF!</v>
      </c>
      <c r="T66" s="9" t="e">
        <f>S66*E66</f>
        <v>#REF!</v>
      </c>
      <c r="U66" s="90" t="e">
        <f t="shared" si="107"/>
        <v>#REF!</v>
      </c>
      <c r="V66" s="89" t="e">
        <f>V65</f>
        <v>#REF!</v>
      </c>
      <c r="W66" s="108" t="e">
        <f>S66</f>
        <v>#REF!</v>
      </c>
      <c r="X66" s="40" t="e">
        <f>W66*E66</f>
        <v>#REF!</v>
      </c>
      <c r="Y66" s="90" t="e">
        <f t="shared" si="108"/>
        <v>#REF!</v>
      </c>
      <c r="Z66" s="89" t="e">
        <f>Z65</f>
        <v>#REF!</v>
      </c>
      <c r="AA66" s="81" t="e">
        <f>W66</f>
        <v>#REF!</v>
      </c>
      <c r="AB66" s="40" t="e">
        <f>AA66*E66</f>
        <v>#REF!</v>
      </c>
      <c r="AC66" s="90" t="e">
        <f t="shared" si="109"/>
        <v>#REF!</v>
      </c>
      <c r="AD66" s="89" t="e">
        <f>AD65</f>
        <v>#REF!</v>
      </c>
      <c r="AE66" s="81" t="e">
        <f>AA66</f>
        <v>#REF!</v>
      </c>
      <c r="AF66" s="40" t="e">
        <f>AE66*E66</f>
        <v>#REF!</v>
      </c>
      <c r="AG66" s="90" t="e">
        <f t="shared" si="110"/>
        <v>#REF!</v>
      </c>
      <c r="AH66" s="89" t="e">
        <f>AH65</f>
        <v>#REF!</v>
      </c>
      <c r="AI66" s="81" t="e">
        <f>AE66</f>
        <v>#REF!</v>
      </c>
      <c r="AJ66" s="60" t="e">
        <f>AI66*E66</f>
        <v>#REF!</v>
      </c>
      <c r="AK66" s="90" t="e">
        <f t="shared" si="111"/>
        <v>#REF!</v>
      </c>
      <c r="AL66" s="89" t="e">
        <f>AL65</f>
        <v>#REF!</v>
      </c>
      <c r="AM66" s="128" t="e">
        <f>AI66</f>
        <v>#REF!</v>
      </c>
      <c r="AN66" s="37" t="e">
        <f>AM66*E66</f>
        <v>#REF!</v>
      </c>
      <c r="AO66" s="90" t="e">
        <f t="shared" si="112"/>
        <v>#REF!</v>
      </c>
      <c r="AP66" s="89" t="e">
        <f>AP65</f>
        <v>#REF!</v>
      </c>
      <c r="AQ66" s="82" t="e">
        <f>AM66</f>
        <v>#REF!</v>
      </c>
      <c r="AR66" s="37" t="e">
        <f>AQ66*E66</f>
        <v>#REF!</v>
      </c>
      <c r="AS66" s="90" t="e">
        <f t="shared" si="95"/>
        <v>#REF!</v>
      </c>
      <c r="AT66" s="89" t="e">
        <f>AT65</f>
        <v>#REF!</v>
      </c>
      <c r="AU66" s="82" t="e">
        <f>AQ66</f>
        <v>#REF!</v>
      </c>
      <c r="AV66" s="37" t="e">
        <f>AU66*E66</f>
        <v>#REF!</v>
      </c>
      <c r="AW66" s="90" t="e">
        <f t="shared" si="113"/>
        <v>#REF!</v>
      </c>
      <c r="AX66" s="89" t="e">
        <f>AX65</f>
        <v>#REF!</v>
      </c>
      <c r="AY66" s="128" t="e">
        <f>AU66</f>
        <v>#REF!</v>
      </c>
      <c r="AZ66" s="54" t="e">
        <f>AY66*E66</f>
        <v>#REF!</v>
      </c>
      <c r="BA66" s="90" t="e">
        <f t="shared" si="114"/>
        <v>#REF!</v>
      </c>
      <c r="BB66" s="352" t="e">
        <f>BB65</f>
        <v>#REF!</v>
      </c>
      <c r="BC66" s="81" t="e">
        <f>AY66</f>
        <v>#REF!</v>
      </c>
      <c r="BD66" s="46" t="e">
        <f t="shared" si="101"/>
        <v>#REF!</v>
      </c>
      <c r="BE66" s="354" t="e">
        <f t="shared" si="99"/>
        <v>#REF!</v>
      </c>
    </row>
    <row r="67" spans="1:57" s="7" customFormat="1" ht="17.45" customHeight="1">
      <c r="A67" s="7" t="e">
        <f>IF(#REF!="да ",0,1)</f>
        <v>#REF!</v>
      </c>
      <c r="B67" s="34" t="e">
        <f>#REF!</f>
        <v>#REF!</v>
      </c>
      <c r="C67" s="4" t="e">
        <f>F67*G67+J67*K67+N67*O67+R67*S67+V67*W67+Z67*AA67+AD67*AE67+AH67*AI67+AL67*AM67+AP67*AQ67+AT67*AU67+AX67*AY67</f>
        <v>#REF!</v>
      </c>
      <c r="D67" s="4" t="e">
        <f t="shared" si="26"/>
        <v>#REF!</v>
      </c>
      <c r="E67" s="22" t="e">
        <f>#REF!*A67</f>
        <v>#REF!</v>
      </c>
      <c r="F67" s="89" t="e">
        <f>F66</f>
        <v>#REF!</v>
      </c>
      <c r="G67" s="78" t="e">
        <f>#REF!</f>
        <v>#REF!</v>
      </c>
      <c r="H67" s="9" t="e">
        <f>G67*E67</f>
        <v>#REF!</v>
      </c>
      <c r="I67" s="48" t="e">
        <f>H67*F67</f>
        <v>#REF!</v>
      </c>
      <c r="J67" s="89" t="e">
        <f>J66</f>
        <v>#REF!</v>
      </c>
      <c r="K67" s="76" t="e">
        <f>G67</f>
        <v>#REF!</v>
      </c>
      <c r="L67" s="9" t="e">
        <f>K67*E67</f>
        <v>#REF!</v>
      </c>
      <c r="M67" s="48" t="e">
        <f t="shared" si="105"/>
        <v>#REF!</v>
      </c>
      <c r="N67" s="89" t="e">
        <f>N66</f>
        <v>#REF!</v>
      </c>
      <c r="O67" s="76" t="e">
        <f>K67</f>
        <v>#REF!</v>
      </c>
      <c r="P67" s="9" t="e">
        <f>O67*E67</f>
        <v>#REF!</v>
      </c>
      <c r="Q67" s="48" t="e">
        <f t="shared" si="106"/>
        <v>#REF!</v>
      </c>
      <c r="R67" s="89" t="e">
        <f>R66</f>
        <v>#REF!</v>
      </c>
      <c r="S67" s="76" t="e">
        <f>O67</f>
        <v>#REF!</v>
      </c>
      <c r="T67" s="9" t="e">
        <f>S67*E67</f>
        <v>#REF!</v>
      </c>
      <c r="U67" s="90" t="e">
        <f t="shared" si="107"/>
        <v>#REF!</v>
      </c>
      <c r="V67" s="89" t="e">
        <f>V66</f>
        <v>#REF!</v>
      </c>
      <c r="W67" s="108" t="e">
        <f>S67</f>
        <v>#REF!</v>
      </c>
      <c r="X67" s="40" t="e">
        <f>W67*E67</f>
        <v>#REF!</v>
      </c>
      <c r="Y67" s="90" t="e">
        <f t="shared" si="108"/>
        <v>#REF!</v>
      </c>
      <c r="Z67" s="89" t="e">
        <f>Z66</f>
        <v>#REF!</v>
      </c>
      <c r="AA67" s="81" t="e">
        <f>W67</f>
        <v>#REF!</v>
      </c>
      <c r="AB67" s="40" t="e">
        <f>AA67*E67</f>
        <v>#REF!</v>
      </c>
      <c r="AC67" s="90" t="e">
        <f t="shared" si="109"/>
        <v>#REF!</v>
      </c>
      <c r="AD67" s="89" t="e">
        <f>AD66</f>
        <v>#REF!</v>
      </c>
      <c r="AE67" s="81" t="e">
        <f>AA67</f>
        <v>#REF!</v>
      </c>
      <c r="AF67" s="40" t="e">
        <f>AE67*E67</f>
        <v>#REF!</v>
      </c>
      <c r="AG67" s="90" t="e">
        <f t="shared" si="110"/>
        <v>#REF!</v>
      </c>
      <c r="AH67" s="89" t="e">
        <f>AH66</f>
        <v>#REF!</v>
      </c>
      <c r="AI67" s="81" t="e">
        <f>AE67</f>
        <v>#REF!</v>
      </c>
      <c r="AJ67" s="60" t="e">
        <f>AI67*E67</f>
        <v>#REF!</v>
      </c>
      <c r="AK67" s="90" t="e">
        <f t="shared" si="111"/>
        <v>#REF!</v>
      </c>
      <c r="AL67" s="89" t="e">
        <f>AL66</f>
        <v>#REF!</v>
      </c>
      <c r="AM67" s="128" t="e">
        <f>AI67</f>
        <v>#REF!</v>
      </c>
      <c r="AN67" s="37" t="e">
        <f>AM67*E67</f>
        <v>#REF!</v>
      </c>
      <c r="AO67" s="90" t="e">
        <f t="shared" si="112"/>
        <v>#REF!</v>
      </c>
      <c r="AP67" s="89" t="e">
        <f>AP66</f>
        <v>#REF!</v>
      </c>
      <c r="AQ67" s="82" t="e">
        <f>AM67</f>
        <v>#REF!</v>
      </c>
      <c r="AR67" s="37" t="e">
        <f>AQ67*E67</f>
        <v>#REF!</v>
      </c>
      <c r="AS67" s="90" t="e">
        <f t="shared" si="95"/>
        <v>#REF!</v>
      </c>
      <c r="AT67" s="89" t="e">
        <f>AT66</f>
        <v>#REF!</v>
      </c>
      <c r="AU67" s="82" t="e">
        <f>AQ67</f>
        <v>#REF!</v>
      </c>
      <c r="AV67" s="37" t="e">
        <f>AU67*E67</f>
        <v>#REF!</v>
      </c>
      <c r="AW67" s="90" t="e">
        <f t="shared" si="113"/>
        <v>#REF!</v>
      </c>
      <c r="AX67" s="89" t="e">
        <f>AX66</f>
        <v>#REF!</v>
      </c>
      <c r="AY67" s="128" t="e">
        <f>AU67</f>
        <v>#REF!</v>
      </c>
      <c r="AZ67" s="54" t="e">
        <f>AY67*E67</f>
        <v>#REF!</v>
      </c>
      <c r="BA67" s="90" t="e">
        <f t="shared" si="114"/>
        <v>#REF!</v>
      </c>
      <c r="BB67" s="352" t="e">
        <f>BB66</f>
        <v>#REF!</v>
      </c>
      <c r="BC67" s="81" t="e">
        <f>AY67</f>
        <v>#REF!</v>
      </c>
      <c r="BD67" s="46" t="e">
        <f t="shared" si="101"/>
        <v>#REF!</v>
      </c>
      <c r="BE67" s="354" t="e">
        <f t="shared" si="99"/>
        <v>#REF!</v>
      </c>
    </row>
    <row r="68" spans="1:57" s="7" customFormat="1">
      <c r="B68" s="168" t="s">
        <v>246</v>
      </c>
      <c r="C68" s="4">
        <f>F68*G68+J68*K68+N68*O68+R68*S68+V68*W68+Z68*AA68+AD68*AE68+AH68*AI68+AL68*AM68+AP68*AQ68+AT68*AU68+AX68*AY68</f>
        <v>0</v>
      </c>
      <c r="D68" s="4" t="e">
        <f t="shared" si="26"/>
        <v>#REF!</v>
      </c>
      <c r="E68" s="22" t="e">
        <f>#REF!</f>
        <v>#REF!</v>
      </c>
      <c r="F68" s="161"/>
      <c r="G68" s="162"/>
      <c r="H68" s="163" t="e">
        <f>SUM(H56:H67)</f>
        <v>#REF!</v>
      </c>
      <c r="I68" s="164" t="e">
        <f>SUM(I56:I67)</f>
        <v>#REF!</v>
      </c>
      <c r="J68" s="161"/>
      <c r="K68" s="163"/>
      <c r="L68" s="163" t="e">
        <f>SUM(L56:L67)</f>
        <v>#REF!</v>
      </c>
      <c r="M68" s="164" t="e">
        <f>SUM(M56:M67)</f>
        <v>#REF!</v>
      </c>
      <c r="N68" s="161"/>
      <c r="O68" s="163"/>
      <c r="P68" s="163" t="e">
        <f>SUM(P56:P67)</f>
        <v>#REF!</v>
      </c>
      <c r="Q68" s="164" t="e">
        <f>SUM(Q56:Q67)</f>
        <v>#REF!</v>
      </c>
      <c r="R68" s="161"/>
      <c r="S68" s="163"/>
      <c r="T68" s="163" t="e">
        <f>SUM(T56:T67)</f>
        <v>#REF!</v>
      </c>
      <c r="U68" s="164" t="e">
        <f>SUM(U56:U67)</f>
        <v>#REF!</v>
      </c>
      <c r="V68" s="161"/>
      <c r="W68" s="165"/>
      <c r="X68" s="163" t="e">
        <f>SUM(X56:X67)</f>
        <v>#REF!</v>
      </c>
      <c r="Y68" s="164" t="e">
        <f>SUM(Y56:Y67)</f>
        <v>#REF!</v>
      </c>
      <c r="Z68" s="161"/>
      <c r="AA68" s="165"/>
      <c r="AB68" s="163" t="e">
        <f>SUM(AB56:AB67)</f>
        <v>#REF!</v>
      </c>
      <c r="AC68" s="164" t="e">
        <f>SUM(AC56:AC67)</f>
        <v>#REF!</v>
      </c>
      <c r="AD68" s="161"/>
      <c r="AE68" s="165"/>
      <c r="AF68" s="163" t="e">
        <f>SUM(AF56:AF67)</f>
        <v>#REF!</v>
      </c>
      <c r="AG68" s="164" t="e">
        <f>SUM(AG56:AG67)</f>
        <v>#REF!</v>
      </c>
      <c r="AH68" s="161"/>
      <c r="AI68" s="165"/>
      <c r="AJ68" s="163" t="e">
        <f>SUM(AJ56:AJ67)</f>
        <v>#REF!</v>
      </c>
      <c r="AK68" s="164" t="e">
        <f>SUM(AK56:AK67)</f>
        <v>#REF!</v>
      </c>
      <c r="AL68" s="161"/>
      <c r="AM68" s="166"/>
      <c r="AN68" s="163" t="e">
        <f>SUM(AN56:AN67)</f>
        <v>#REF!</v>
      </c>
      <c r="AO68" s="164" t="e">
        <f>SUM(AO56:AO67)</f>
        <v>#REF!</v>
      </c>
      <c r="AP68" s="161"/>
      <c r="AQ68" s="166"/>
      <c r="AR68" s="163" t="e">
        <f>SUM(AR56:AR67)</f>
        <v>#REF!</v>
      </c>
      <c r="AS68" s="164" t="e">
        <f>SUM(AS56:AS67)</f>
        <v>#REF!</v>
      </c>
      <c r="AT68" s="161"/>
      <c r="AU68" s="166"/>
      <c r="AV68" s="163" t="e">
        <f>SUM(AV56:AV67)</f>
        <v>#REF!</v>
      </c>
      <c r="AW68" s="164" t="e">
        <f>SUM(AW56:AW67)</f>
        <v>#REF!</v>
      </c>
      <c r="AX68" s="161"/>
      <c r="AY68" s="166"/>
      <c r="AZ68" s="163" t="e">
        <f>SUM(AZ56:AZ67)</f>
        <v>#REF!</v>
      </c>
      <c r="BA68" s="164" t="e">
        <f>SUM(BA56:BA67)</f>
        <v>#REF!</v>
      </c>
      <c r="BB68" s="355"/>
      <c r="BC68" s="165"/>
      <c r="BD68" s="165" t="e">
        <f>SUM(BD56:BD67)</f>
        <v>#REF!</v>
      </c>
      <c r="BE68" s="355" t="e">
        <f>SUM(BE56:BE67)</f>
        <v>#REF!</v>
      </c>
    </row>
    <row r="69" spans="1:57" s="7" customFormat="1">
      <c r="B69" s="168" t="s">
        <v>244</v>
      </c>
      <c r="C69" s="161"/>
      <c r="D69" s="4" t="e">
        <f t="shared" si="26"/>
        <v>#REF!</v>
      </c>
      <c r="E69" s="74"/>
      <c r="F69" s="161"/>
      <c r="G69" s="162"/>
      <c r="H69" s="163" t="e">
        <f>#REF!</f>
        <v>#REF!</v>
      </c>
      <c r="I69" s="163" t="e">
        <f>#REF!</f>
        <v>#REF!</v>
      </c>
      <c r="J69" s="161"/>
      <c r="K69" s="163"/>
      <c r="L69" s="163" t="e">
        <f>#REF!</f>
        <v>#REF!</v>
      </c>
      <c r="M69" s="163" t="e">
        <f>#REF!</f>
        <v>#REF!</v>
      </c>
      <c r="N69" s="161"/>
      <c r="O69" s="163"/>
      <c r="P69" s="163" t="e">
        <f>#REF!</f>
        <v>#REF!</v>
      </c>
      <c r="Q69" s="163" t="e">
        <f>#REF!</f>
        <v>#REF!</v>
      </c>
      <c r="R69" s="161"/>
      <c r="S69" s="163"/>
      <c r="T69" s="163" t="e">
        <f>#REF!</f>
        <v>#REF!</v>
      </c>
      <c r="U69" s="163" t="e">
        <f>#REF!</f>
        <v>#REF!</v>
      </c>
      <c r="V69" s="161"/>
      <c r="W69" s="165"/>
      <c r="X69" s="163" t="e">
        <f>#REF!</f>
        <v>#REF!</v>
      </c>
      <c r="Y69" s="163" t="e">
        <f>#REF!</f>
        <v>#REF!</v>
      </c>
      <c r="Z69" s="161"/>
      <c r="AA69" s="165"/>
      <c r="AB69" s="163" t="e">
        <f>#REF!</f>
        <v>#REF!</v>
      </c>
      <c r="AC69" s="163" t="e">
        <f>#REF!</f>
        <v>#REF!</v>
      </c>
      <c r="AD69" s="161"/>
      <c r="AE69" s="165"/>
      <c r="AF69" s="163" t="e">
        <f>#REF!</f>
        <v>#REF!</v>
      </c>
      <c r="AG69" s="163" t="e">
        <f>#REF!</f>
        <v>#REF!</v>
      </c>
      <c r="AH69" s="161"/>
      <c r="AI69" s="165"/>
      <c r="AJ69" s="163" t="e">
        <f>#REF!</f>
        <v>#REF!</v>
      </c>
      <c r="AK69" s="163" t="e">
        <f>#REF!</f>
        <v>#REF!</v>
      </c>
      <c r="AL69" s="161"/>
      <c r="AM69" s="166"/>
      <c r="AN69" s="163" t="e">
        <f>#REF!</f>
        <v>#REF!</v>
      </c>
      <c r="AO69" s="163" t="e">
        <f>#REF!</f>
        <v>#REF!</v>
      </c>
      <c r="AP69" s="161"/>
      <c r="AQ69" s="166"/>
      <c r="AR69" s="163" t="e">
        <f>#REF!</f>
        <v>#REF!</v>
      </c>
      <c r="AS69" s="163" t="e">
        <f>#REF!</f>
        <v>#REF!</v>
      </c>
      <c r="AT69" s="161"/>
      <c r="AU69" s="166"/>
      <c r="AV69" s="163" t="e">
        <f>#REF!</f>
        <v>#REF!</v>
      </c>
      <c r="AW69" s="163" t="e">
        <f>#REF!</f>
        <v>#REF!</v>
      </c>
      <c r="AX69" s="161"/>
      <c r="AY69" s="166"/>
      <c r="AZ69" s="163" t="e">
        <f>#REF!</f>
        <v>#REF!</v>
      </c>
      <c r="BA69" s="163" t="e">
        <f>#REF!</f>
        <v>#REF!</v>
      </c>
      <c r="BB69" s="355"/>
      <c r="BC69" s="165"/>
      <c r="BD69" s="165" t="e">
        <f>#REF!</f>
        <v>#REF!</v>
      </c>
      <c r="BE69" s="165" t="e">
        <f>#REF!</f>
        <v>#REF!</v>
      </c>
    </row>
    <row r="70" spans="1:57" s="7" customFormat="1">
      <c r="B70" s="168" t="s">
        <v>247</v>
      </c>
      <c r="C70" s="4">
        <f>F70*G70+J70*K70+N70*O70+R70*S70+V70*W70+Z70*AA70+AD70*AE70+AH70*AI70+AL70*AM70+AP70*AQ70+AT70*AU70+AX70*AY70</f>
        <v>0</v>
      </c>
      <c r="D70" s="4" t="e">
        <f t="shared" si="26"/>
        <v>#REF!</v>
      </c>
      <c r="E70" s="22"/>
      <c r="F70" s="161"/>
      <c r="G70" s="162"/>
      <c r="H70" s="163" t="e">
        <f>H68*(1-H69)</f>
        <v>#REF!</v>
      </c>
      <c r="I70" s="163" t="e">
        <f>I68*(1-I69)</f>
        <v>#REF!</v>
      </c>
      <c r="J70" s="161"/>
      <c r="K70" s="163"/>
      <c r="L70" s="163" t="e">
        <f>L68*(1-L69)</f>
        <v>#REF!</v>
      </c>
      <c r="M70" s="163" t="e">
        <f>M68*(1-M69)</f>
        <v>#REF!</v>
      </c>
      <c r="N70" s="161"/>
      <c r="O70" s="163"/>
      <c r="P70" s="163" t="e">
        <f>P68*(1-P69)</f>
        <v>#REF!</v>
      </c>
      <c r="Q70" s="163" t="e">
        <f>Q68*(1-Q69)</f>
        <v>#REF!</v>
      </c>
      <c r="R70" s="161"/>
      <c r="S70" s="163"/>
      <c r="T70" s="163" t="e">
        <f>T68*(1-T69)</f>
        <v>#REF!</v>
      </c>
      <c r="U70" s="163" t="e">
        <f>U68*(1-U69)</f>
        <v>#REF!</v>
      </c>
      <c r="V70" s="161"/>
      <c r="W70" s="165"/>
      <c r="X70" s="163" t="e">
        <f>X68*(1-X69)</f>
        <v>#REF!</v>
      </c>
      <c r="Y70" s="163" t="e">
        <f>Y68*(1-Y69)</f>
        <v>#REF!</v>
      </c>
      <c r="Z70" s="161"/>
      <c r="AA70" s="165"/>
      <c r="AB70" s="163" t="e">
        <f>AB68*(1-AB69)</f>
        <v>#REF!</v>
      </c>
      <c r="AC70" s="163" t="e">
        <f>AC68*(1-AC69)</f>
        <v>#REF!</v>
      </c>
      <c r="AD70" s="161"/>
      <c r="AE70" s="165"/>
      <c r="AF70" s="163" t="e">
        <f>AF68*(1-AF69)</f>
        <v>#REF!</v>
      </c>
      <c r="AG70" s="163" t="e">
        <f>AG68*(1-AG69)</f>
        <v>#REF!</v>
      </c>
      <c r="AH70" s="161"/>
      <c r="AI70" s="165"/>
      <c r="AJ70" s="163" t="e">
        <f>AJ68*(1-AJ69)</f>
        <v>#REF!</v>
      </c>
      <c r="AK70" s="163" t="e">
        <f>AK68*(1-AK69)</f>
        <v>#REF!</v>
      </c>
      <c r="AL70" s="161"/>
      <c r="AM70" s="166"/>
      <c r="AN70" s="163" t="e">
        <f>AN68*(1-AN69)</f>
        <v>#REF!</v>
      </c>
      <c r="AO70" s="163" t="e">
        <f>AO68*(1-AO69)</f>
        <v>#REF!</v>
      </c>
      <c r="AP70" s="161"/>
      <c r="AQ70" s="166"/>
      <c r="AR70" s="163" t="e">
        <f>AR68*(1-AR69)</f>
        <v>#REF!</v>
      </c>
      <c r="AS70" s="163" t="e">
        <f>AS68*(1-AS69)</f>
        <v>#REF!</v>
      </c>
      <c r="AT70" s="161"/>
      <c r="AU70" s="166"/>
      <c r="AV70" s="163" t="e">
        <f>AV68*(1-AV69)</f>
        <v>#REF!</v>
      </c>
      <c r="AW70" s="163" t="e">
        <f>AW68*(1-AW69)</f>
        <v>#REF!</v>
      </c>
      <c r="AX70" s="161"/>
      <c r="AY70" s="166"/>
      <c r="AZ70" s="163" t="e">
        <f>AZ68*(1-AZ69)</f>
        <v>#REF!</v>
      </c>
      <c r="BA70" s="163" t="e">
        <f>BA68*(1-BA69)</f>
        <v>#REF!</v>
      </c>
      <c r="BB70" s="355"/>
      <c r="BC70" s="165"/>
      <c r="BD70" s="165" t="e">
        <f>BD68*(1-BD69)</f>
        <v>#REF!</v>
      </c>
      <c r="BE70" s="165" t="e">
        <f>BE68*(1-BE69)</f>
        <v>#REF!</v>
      </c>
    </row>
    <row r="71" spans="1:57" ht="15.75" thickBot="1">
      <c r="B71" t="s">
        <v>242</v>
      </c>
      <c r="D71" s="4">
        <f t="shared" si="26"/>
        <v>0</v>
      </c>
      <c r="BB71" s="356"/>
      <c r="BC71" s="356"/>
      <c r="BD71" s="356"/>
      <c r="BE71" s="356"/>
    </row>
    <row r="72" spans="1:57" s="1" customFormat="1" ht="15.75" thickBot="1">
      <c r="B72" s="3" t="s">
        <v>264</v>
      </c>
      <c r="C72" s="4" t="e">
        <f t="shared" ref="C72:C85" si="115">F72*G72+J72*K72+N72*O72+R72*S72+V72*W72+Z72*AA72+AD72*AE72+AH72*AI72+AL72*AM72+AP72*AQ72+AT72*AU72+AX72*AY72</f>
        <v>#REF!</v>
      </c>
      <c r="D72" s="4" t="e">
        <f t="shared" ref="D72:D104" si="116">I72+M72+Q72+U72+Y72+AC72+AG72+AO72+AS72+AW72+BA72+AK72+BE72</f>
        <v>#REF!</v>
      </c>
      <c r="E72" s="4" t="e">
        <f t="shared" ref="E72:F74" si="117">E59</f>
        <v>#REF!</v>
      </c>
      <c r="F72" s="89" t="e">
        <f t="shared" si="117"/>
        <v>#REF!</v>
      </c>
      <c r="G72" s="43" t="e">
        <f>#REF!</f>
        <v>#REF!</v>
      </c>
      <c r="H72" s="43" t="e">
        <f t="shared" ref="H72:I74" si="118">G72*E72</f>
        <v>#REF!</v>
      </c>
      <c r="I72" s="48" t="e">
        <f t="shared" si="118"/>
        <v>#REF!</v>
      </c>
      <c r="J72" s="89" t="e">
        <f>J59</f>
        <v>#REF!</v>
      </c>
      <c r="K72" s="43" t="e">
        <f>G72</f>
        <v>#REF!</v>
      </c>
      <c r="L72" s="43" t="e">
        <f>K72*E72</f>
        <v>#REF!</v>
      </c>
      <c r="M72" s="48" t="e">
        <f t="shared" ref="M72:M84" si="119">L72*J72</f>
        <v>#REF!</v>
      </c>
      <c r="N72" s="89" t="e">
        <f>N59</f>
        <v>#REF!</v>
      </c>
      <c r="O72" s="43" t="e">
        <f>G72</f>
        <v>#REF!</v>
      </c>
      <c r="P72" s="43" t="e">
        <f>O72*E72</f>
        <v>#REF!</v>
      </c>
      <c r="Q72" s="48" t="e">
        <f t="shared" ref="Q72:Q84" si="120">P72*N72</f>
        <v>#REF!</v>
      </c>
      <c r="R72" s="89" t="e">
        <f>R59</f>
        <v>#REF!</v>
      </c>
      <c r="S72" s="43" t="e">
        <f>G72</f>
        <v>#REF!</v>
      </c>
      <c r="T72" s="43" t="e">
        <f>S72*E72</f>
        <v>#REF!</v>
      </c>
      <c r="U72" s="90" t="e">
        <f t="shared" ref="U72:U84" si="121">T72*R72</f>
        <v>#REF!</v>
      </c>
      <c r="V72" s="89" t="e">
        <f>V59</f>
        <v>#REF!</v>
      </c>
      <c r="W72" s="103" t="e">
        <f>G72</f>
        <v>#REF!</v>
      </c>
      <c r="X72" s="39" t="e">
        <f>W72*E72</f>
        <v>#REF!</v>
      </c>
      <c r="Y72" s="90" t="e">
        <f t="shared" ref="Y72:Y84" si="122">X72*V72</f>
        <v>#REF!</v>
      </c>
      <c r="Z72" s="89" t="e">
        <f>Z59</f>
        <v>#REF!</v>
      </c>
      <c r="AA72" s="39" t="e">
        <f>W72</f>
        <v>#REF!</v>
      </c>
      <c r="AB72" s="39" t="e">
        <f>AA72*E72</f>
        <v>#REF!</v>
      </c>
      <c r="AC72" s="90" t="e">
        <f t="shared" ref="AC72:AC84" si="123">AB72*Z72</f>
        <v>#REF!</v>
      </c>
      <c r="AD72" s="89" t="e">
        <f>AD59</f>
        <v>#REF!</v>
      </c>
      <c r="AE72" s="39" t="e">
        <f>W72</f>
        <v>#REF!</v>
      </c>
      <c r="AF72" s="39" t="e">
        <f>AE72*E72</f>
        <v>#REF!</v>
      </c>
      <c r="AG72" s="90" t="e">
        <f t="shared" ref="AG72:AG84" si="124">AF72*AD72</f>
        <v>#REF!</v>
      </c>
      <c r="AH72" s="89" t="e">
        <f>AH59</f>
        <v>#REF!</v>
      </c>
      <c r="AI72" s="39" t="e">
        <f>W72</f>
        <v>#REF!</v>
      </c>
      <c r="AJ72" s="59" t="e">
        <f>AI72*E72</f>
        <v>#REF!</v>
      </c>
      <c r="AK72" s="90" t="e">
        <f t="shared" ref="AK72:AK84" si="125">AJ72*AH72</f>
        <v>#REF!</v>
      </c>
      <c r="AL72" s="89" t="e">
        <f>AL59</f>
        <v>#REF!</v>
      </c>
      <c r="AM72" s="123" t="e">
        <f>AI72</f>
        <v>#REF!</v>
      </c>
      <c r="AN72" s="38" t="e">
        <f>AM72*E72</f>
        <v>#REF!</v>
      </c>
      <c r="AO72" s="90" t="e">
        <f t="shared" ref="AO72:AO84" si="126">AN72*AL72</f>
        <v>#REF!</v>
      </c>
      <c r="AP72" s="89" t="e">
        <f>AP59</f>
        <v>#REF!</v>
      </c>
      <c r="AQ72" s="38" t="e">
        <f>AM72</f>
        <v>#REF!</v>
      </c>
      <c r="AR72" s="38" t="e">
        <f>AQ72*E72</f>
        <v>#REF!</v>
      </c>
      <c r="AS72" s="90" t="e">
        <f t="shared" ref="AS72:AS84" si="127">AR72*AP72</f>
        <v>#REF!</v>
      </c>
      <c r="AT72" s="89" t="e">
        <f>AT59</f>
        <v>#REF!</v>
      </c>
      <c r="AU72" s="38" t="e">
        <f>AQ72</f>
        <v>#REF!</v>
      </c>
      <c r="AV72" s="38" t="e">
        <f>AU72*E72</f>
        <v>#REF!</v>
      </c>
      <c r="AW72" s="90" t="e">
        <f t="shared" ref="AW72:AW84" si="128">AV72*AT72</f>
        <v>#REF!</v>
      </c>
      <c r="AX72" s="89" t="e">
        <f>AX59</f>
        <v>#REF!</v>
      </c>
      <c r="AY72" s="123" t="e">
        <f>AU72</f>
        <v>#REF!</v>
      </c>
      <c r="AZ72" s="53" t="e">
        <f>AY72*E72</f>
        <v>#REF!</v>
      </c>
      <c r="BA72" s="90" t="e">
        <f t="shared" ref="BA72:BA84" si="129">AZ72*AX72</f>
        <v>#REF!</v>
      </c>
      <c r="BB72" s="352" t="e">
        <f>BB59</f>
        <v>#REF!</v>
      </c>
      <c r="BC72" s="39" t="e">
        <f>AY72</f>
        <v>#REF!</v>
      </c>
      <c r="BD72" s="46" t="e">
        <f t="shared" ref="BD72:BD84" si="130">BC72*E72</f>
        <v>#REF!</v>
      </c>
      <c r="BE72" s="354" t="e">
        <f t="shared" ref="BE72:BE82" si="131">BD72*BB72</f>
        <v>#REF!</v>
      </c>
    </row>
    <row r="73" spans="1:57" s="1" customFormat="1" ht="15.75" thickBot="1">
      <c r="B73" s="3" t="s">
        <v>265</v>
      </c>
      <c r="C73" s="4" t="e">
        <f t="shared" si="115"/>
        <v>#REF!</v>
      </c>
      <c r="D73" s="4" t="e">
        <f t="shared" si="116"/>
        <v>#REF!</v>
      </c>
      <c r="E73" s="4" t="e">
        <f t="shared" si="117"/>
        <v>#REF!</v>
      </c>
      <c r="F73" s="89" t="e">
        <f t="shared" si="117"/>
        <v>#REF!</v>
      </c>
      <c r="G73" s="43" t="e">
        <f>#REF!</f>
        <v>#REF!</v>
      </c>
      <c r="H73" s="43" t="e">
        <f t="shared" si="118"/>
        <v>#REF!</v>
      </c>
      <c r="I73" s="48" t="e">
        <f t="shared" si="118"/>
        <v>#REF!</v>
      </c>
      <c r="J73" s="89" t="e">
        <f>J60</f>
        <v>#REF!</v>
      </c>
      <c r="K73" s="43" t="e">
        <f>G73</f>
        <v>#REF!</v>
      </c>
      <c r="L73" s="43" t="e">
        <f>K73*E73</f>
        <v>#REF!</v>
      </c>
      <c r="M73" s="48" t="e">
        <f t="shared" si="119"/>
        <v>#REF!</v>
      </c>
      <c r="N73" s="89" t="e">
        <f>N60</f>
        <v>#REF!</v>
      </c>
      <c r="O73" s="43" t="e">
        <f>G73</f>
        <v>#REF!</v>
      </c>
      <c r="P73" s="43" t="e">
        <f>O73*E73</f>
        <v>#REF!</v>
      </c>
      <c r="Q73" s="48" t="e">
        <f t="shared" si="120"/>
        <v>#REF!</v>
      </c>
      <c r="R73" s="89" t="e">
        <f>R60</f>
        <v>#REF!</v>
      </c>
      <c r="S73" s="43" t="e">
        <f>G73</f>
        <v>#REF!</v>
      </c>
      <c r="T73" s="43" t="e">
        <f>S73*E73</f>
        <v>#REF!</v>
      </c>
      <c r="U73" s="90" t="e">
        <f t="shared" si="121"/>
        <v>#REF!</v>
      </c>
      <c r="V73" s="89" t="e">
        <f>V60</f>
        <v>#REF!</v>
      </c>
      <c r="W73" s="103" t="e">
        <f>G73</f>
        <v>#REF!</v>
      </c>
      <c r="X73" s="39" t="e">
        <f>W73*E73</f>
        <v>#REF!</v>
      </c>
      <c r="Y73" s="90" t="e">
        <f t="shared" si="122"/>
        <v>#REF!</v>
      </c>
      <c r="Z73" s="89" t="e">
        <f>Z60</f>
        <v>#REF!</v>
      </c>
      <c r="AA73" s="39" t="e">
        <f>W73</f>
        <v>#REF!</v>
      </c>
      <c r="AB73" s="39" t="e">
        <f>AA73*E73</f>
        <v>#REF!</v>
      </c>
      <c r="AC73" s="90" t="e">
        <f t="shared" si="123"/>
        <v>#REF!</v>
      </c>
      <c r="AD73" s="89" t="e">
        <f>AD60</f>
        <v>#REF!</v>
      </c>
      <c r="AE73" s="39" t="e">
        <f>W73</f>
        <v>#REF!</v>
      </c>
      <c r="AF73" s="39" t="e">
        <f>AE73*E73</f>
        <v>#REF!</v>
      </c>
      <c r="AG73" s="90" t="e">
        <f t="shared" si="124"/>
        <v>#REF!</v>
      </c>
      <c r="AH73" s="89" t="e">
        <f>AH60</f>
        <v>#REF!</v>
      </c>
      <c r="AI73" s="39" t="e">
        <f>W73</f>
        <v>#REF!</v>
      </c>
      <c r="AJ73" s="59" t="e">
        <f>AI73*E73</f>
        <v>#REF!</v>
      </c>
      <c r="AK73" s="90" t="e">
        <f t="shared" si="125"/>
        <v>#REF!</v>
      </c>
      <c r="AL73" s="89" t="e">
        <f>AL60</f>
        <v>#REF!</v>
      </c>
      <c r="AM73" s="123" t="e">
        <f>W73</f>
        <v>#REF!</v>
      </c>
      <c r="AN73" s="38" t="e">
        <f>AM73*E73</f>
        <v>#REF!</v>
      </c>
      <c r="AO73" s="90" t="e">
        <f t="shared" si="126"/>
        <v>#REF!</v>
      </c>
      <c r="AP73" s="89" t="e">
        <f>AP60</f>
        <v>#REF!</v>
      </c>
      <c r="AQ73" s="38" t="e">
        <f>W73</f>
        <v>#REF!</v>
      </c>
      <c r="AR73" s="38" t="e">
        <f>AQ73*E73</f>
        <v>#REF!</v>
      </c>
      <c r="AS73" s="90" t="e">
        <f t="shared" si="127"/>
        <v>#REF!</v>
      </c>
      <c r="AT73" s="89" t="e">
        <f>AT60</f>
        <v>#REF!</v>
      </c>
      <c r="AU73" s="38" t="e">
        <f>AM73</f>
        <v>#REF!</v>
      </c>
      <c r="AV73" s="38" t="e">
        <f>AU73*E73</f>
        <v>#REF!</v>
      </c>
      <c r="AW73" s="90" t="e">
        <f t="shared" si="128"/>
        <v>#REF!</v>
      </c>
      <c r="AX73" s="89" t="e">
        <f>AX60</f>
        <v>#REF!</v>
      </c>
      <c r="AY73" s="123" t="e">
        <f>AM73</f>
        <v>#REF!</v>
      </c>
      <c r="AZ73" s="53" t="e">
        <f>AY73*E73</f>
        <v>#REF!</v>
      </c>
      <c r="BA73" s="90" t="e">
        <f t="shared" si="129"/>
        <v>#REF!</v>
      </c>
      <c r="BB73" s="352" t="e">
        <f>BB60</f>
        <v>#REF!</v>
      </c>
      <c r="BC73" s="39" t="e">
        <f>AI73</f>
        <v>#REF!</v>
      </c>
      <c r="BD73" s="46" t="e">
        <f t="shared" si="130"/>
        <v>#REF!</v>
      </c>
      <c r="BE73" s="354" t="e">
        <f t="shared" si="131"/>
        <v>#REF!</v>
      </c>
    </row>
    <row r="74" spans="1:57" s="1" customFormat="1" ht="15.75" thickBot="1">
      <c r="B74" s="3" t="s">
        <v>266</v>
      </c>
      <c r="C74" s="4" t="e">
        <f t="shared" si="115"/>
        <v>#REF!</v>
      </c>
      <c r="D74" s="4" t="e">
        <f t="shared" si="116"/>
        <v>#REF!</v>
      </c>
      <c r="E74" s="4" t="e">
        <f t="shared" si="117"/>
        <v>#REF!</v>
      </c>
      <c r="F74" s="89" t="e">
        <f t="shared" si="117"/>
        <v>#REF!</v>
      </c>
      <c r="G74" s="169" t="e">
        <f>#REF!</f>
        <v>#REF!</v>
      </c>
      <c r="H74" s="43" t="e">
        <f t="shared" si="118"/>
        <v>#REF!</v>
      </c>
      <c r="I74" s="48" t="e">
        <f t="shared" si="118"/>
        <v>#REF!</v>
      </c>
      <c r="J74" s="89" t="e">
        <f>J61</f>
        <v>#REF!</v>
      </c>
      <c r="K74" s="43" t="e">
        <f>G74</f>
        <v>#REF!</v>
      </c>
      <c r="L74" s="43" t="e">
        <f>K74*E74</f>
        <v>#REF!</v>
      </c>
      <c r="M74" s="48" t="e">
        <f t="shared" si="119"/>
        <v>#REF!</v>
      </c>
      <c r="N74" s="89" t="e">
        <f>N61</f>
        <v>#REF!</v>
      </c>
      <c r="O74" s="43" t="e">
        <f>G74</f>
        <v>#REF!</v>
      </c>
      <c r="P74" s="43" t="e">
        <f>O74*E74</f>
        <v>#REF!</v>
      </c>
      <c r="Q74" s="48" t="e">
        <f t="shared" si="120"/>
        <v>#REF!</v>
      </c>
      <c r="R74" s="89" t="e">
        <f>R61</f>
        <v>#REF!</v>
      </c>
      <c r="S74" s="43" t="e">
        <f>G74</f>
        <v>#REF!</v>
      </c>
      <c r="T74" s="43" t="e">
        <f>S74*E74</f>
        <v>#REF!</v>
      </c>
      <c r="U74" s="90" t="e">
        <f t="shared" si="121"/>
        <v>#REF!</v>
      </c>
      <c r="V74" s="89" t="e">
        <f>V61</f>
        <v>#REF!</v>
      </c>
      <c r="W74" s="103" t="e">
        <f>G74</f>
        <v>#REF!</v>
      </c>
      <c r="X74" s="39" t="e">
        <f>W74*E74</f>
        <v>#REF!</v>
      </c>
      <c r="Y74" s="90" t="e">
        <f t="shared" si="122"/>
        <v>#REF!</v>
      </c>
      <c r="Z74" s="89" t="e">
        <f>Z61</f>
        <v>#REF!</v>
      </c>
      <c r="AA74" s="39" t="e">
        <f>W74</f>
        <v>#REF!</v>
      </c>
      <c r="AB74" s="39" t="e">
        <f>AA74*E74</f>
        <v>#REF!</v>
      </c>
      <c r="AC74" s="90" t="e">
        <f t="shared" si="123"/>
        <v>#REF!</v>
      </c>
      <c r="AD74" s="89" t="e">
        <f>AD61</f>
        <v>#REF!</v>
      </c>
      <c r="AE74" s="39" t="e">
        <f>W74</f>
        <v>#REF!</v>
      </c>
      <c r="AF74" s="39" t="e">
        <f>AE74*E74</f>
        <v>#REF!</v>
      </c>
      <c r="AG74" s="90" t="e">
        <f t="shared" si="124"/>
        <v>#REF!</v>
      </c>
      <c r="AH74" s="89" t="e">
        <f>AH61</f>
        <v>#REF!</v>
      </c>
      <c r="AI74" s="39" t="e">
        <f>W74</f>
        <v>#REF!</v>
      </c>
      <c r="AJ74" s="59" t="e">
        <f>AI74*E74</f>
        <v>#REF!</v>
      </c>
      <c r="AK74" s="90" t="e">
        <f t="shared" si="125"/>
        <v>#REF!</v>
      </c>
      <c r="AL74" s="89" t="e">
        <f>AL61</f>
        <v>#REF!</v>
      </c>
      <c r="AM74" s="123" t="e">
        <f>W74</f>
        <v>#REF!</v>
      </c>
      <c r="AN74" s="38" t="e">
        <f>AM74*E74</f>
        <v>#REF!</v>
      </c>
      <c r="AO74" s="90" t="e">
        <f t="shared" si="126"/>
        <v>#REF!</v>
      </c>
      <c r="AP74" s="89" t="e">
        <f>AP61</f>
        <v>#REF!</v>
      </c>
      <c r="AQ74" s="38" t="e">
        <f>W74</f>
        <v>#REF!</v>
      </c>
      <c r="AR74" s="38" t="e">
        <f>AQ74*E74</f>
        <v>#REF!</v>
      </c>
      <c r="AS74" s="90" t="e">
        <f t="shared" si="127"/>
        <v>#REF!</v>
      </c>
      <c r="AT74" s="89" t="e">
        <f>AT61</f>
        <v>#REF!</v>
      </c>
      <c r="AU74" s="38" t="e">
        <f>AM74</f>
        <v>#REF!</v>
      </c>
      <c r="AV74" s="38" t="e">
        <f>AU74*E74</f>
        <v>#REF!</v>
      </c>
      <c r="AW74" s="90" t="e">
        <f t="shared" si="128"/>
        <v>#REF!</v>
      </c>
      <c r="AX74" s="89" t="e">
        <f>AX61</f>
        <v>#REF!</v>
      </c>
      <c r="AY74" s="123" t="e">
        <f>AM74</f>
        <v>#REF!</v>
      </c>
      <c r="AZ74" s="53" t="e">
        <f>AY74*E74</f>
        <v>#REF!</v>
      </c>
      <c r="BA74" s="90" t="e">
        <f t="shared" si="129"/>
        <v>#REF!</v>
      </c>
      <c r="BB74" s="352" t="e">
        <f>BB61</f>
        <v>#REF!</v>
      </c>
      <c r="BC74" s="39" t="e">
        <f>AI74</f>
        <v>#REF!</v>
      </c>
      <c r="BD74" s="46" t="e">
        <f t="shared" si="130"/>
        <v>#REF!</v>
      </c>
      <c r="BE74" s="354" t="e">
        <f t="shared" si="131"/>
        <v>#REF!</v>
      </c>
    </row>
    <row r="75" spans="1:57" s="7" customFormat="1" ht="15" customHeight="1" thickBot="1">
      <c r="B75" s="6" t="e">
        <f>#REF!</f>
        <v>#REF!</v>
      </c>
      <c r="C75" s="4" t="e">
        <f t="shared" si="115"/>
        <v>#REF!</v>
      </c>
      <c r="D75" s="4" t="e">
        <f t="shared" si="116"/>
        <v>#REF!</v>
      </c>
      <c r="E75" s="8" t="e">
        <f>#REF!</f>
        <v>#REF!</v>
      </c>
      <c r="F75" s="89" t="e">
        <f>F58</f>
        <v>#REF!</v>
      </c>
      <c r="G75" s="44" t="e">
        <f>VLOOKUP(B75,#REF!,2,FALSE)</f>
        <v>#REF!</v>
      </c>
      <c r="H75" s="9" t="e">
        <f t="shared" ref="H75:H81" si="132">G75*E75</f>
        <v>#REF!</v>
      </c>
      <c r="I75" s="48" t="e">
        <f t="shared" ref="I75:I84" si="133">H75*F75</f>
        <v>#REF!</v>
      </c>
      <c r="J75" s="89" t="e">
        <f>J58</f>
        <v>#REF!</v>
      </c>
      <c r="K75" s="44" t="e">
        <f>G75</f>
        <v>#REF!</v>
      </c>
      <c r="L75" s="9" t="e">
        <f t="shared" ref="L75:L81" si="134">K75*E75</f>
        <v>#REF!</v>
      </c>
      <c r="M75" s="48" t="e">
        <f t="shared" si="119"/>
        <v>#REF!</v>
      </c>
      <c r="N75" s="89" t="e">
        <f>N58</f>
        <v>#REF!</v>
      </c>
      <c r="O75" s="44" t="e">
        <f>K75</f>
        <v>#REF!</v>
      </c>
      <c r="P75" s="9" t="e">
        <f t="shared" ref="P75:P81" si="135">O75*E75</f>
        <v>#REF!</v>
      </c>
      <c r="Q75" s="48" t="e">
        <f t="shared" si="120"/>
        <v>#REF!</v>
      </c>
      <c r="R75" s="89" t="e">
        <f>R58</f>
        <v>#REF!</v>
      </c>
      <c r="S75" s="44" t="e">
        <f>O75</f>
        <v>#REF!</v>
      </c>
      <c r="T75" s="9" t="e">
        <f t="shared" ref="T75:T81" si="136">S75*E75</f>
        <v>#REF!</v>
      </c>
      <c r="U75" s="90" t="e">
        <f t="shared" si="121"/>
        <v>#REF!</v>
      </c>
      <c r="V75" s="89" t="e">
        <f>V58</f>
        <v>#REF!</v>
      </c>
      <c r="W75" s="44" t="e">
        <f>S75</f>
        <v>#REF!</v>
      </c>
      <c r="X75" s="40" t="e">
        <f t="shared" ref="X75:X81" si="137">W75*E75</f>
        <v>#REF!</v>
      </c>
      <c r="Y75" s="90" t="e">
        <f t="shared" si="122"/>
        <v>#REF!</v>
      </c>
      <c r="Z75" s="89" t="e">
        <f>Z58</f>
        <v>#REF!</v>
      </c>
      <c r="AA75" s="44" t="e">
        <f>W75</f>
        <v>#REF!</v>
      </c>
      <c r="AB75" s="40" t="e">
        <f t="shared" ref="AB75:AB81" si="138">AA75*E75</f>
        <v>#REF!</v>
      </c>
      <c r="AC75" s="90" t="e">
        <f t="shared" si="123"/>
        <v>#REF!</v>
      </c>
      <c r="AD75" s="89" t="e">
        <f>AD58</f>
        <v>#REF!</v>
      </c>
      <c r="AE75" s="44" t="e">
        <f>AA75</f>
        <v>#REF!</v>
      </c>
      <c r="AF75" s="40" t="e">
        <f t="shared" ref="AF75:AF81" si="139">AE75*E75</f>
        <v>#REF!</v>
      </c>
      <c r="AG75" s="90" t="e">
        <f t="shared" si="124"/>
        <v>#REF!</v>
      </c>
      <c r="AH75" s="89" t="e">
        <f>AH58</f>
        <v>#REF!</v>
      </c>
      <c r="AI75" s="44" t="e">
        <f>AE75</f>
        <v>#REF!</v>
      </c>
      <c r="AJ75" s="60" t="e">
        <f t="shared" ref="AJ75:AJ81" si="140">AI75*E75</f>
        <v>#REF!</v>
      </c>
      <c r="AK75" s="90" t="e">
        <f t="shared" si="125"/>
        <v>#REF!</v>
      </c>
      <c r="AL75" s="89" t="e">
        <f>AL58</f>
        <v>#REF!</v>
      </c>
      <c r="AM75" s="44" t="e">
        <f>AI75</f>
        <v>#REF!</v>
      </c>
      <c r="AN75" s="37" t="e">
        <f t="shared" ref="AN75:AN81" si="141">AM75*E75</f>
        <v>#REF!</v>
      </c>
      <c r="AO75" s="90" t="e">
        <f t="shared" si="126"/>
        <v>#REF!</v>
      </c>
      <c r="AP75" s="89" t="e">
        <f>AP58</f>
        <v>#REF!</v>
      </c>
      <c r="AQ75" s="44" t="e">
        <f>AM75</f>
        <v>#REF!</v>
      </c>
      <c r="AR75" s="37" t="e">
        <f t="shared" ref="AR75:AR81" si="142">AQ75*E75</f>
        <v>#REF!</v>
      </c>
      <c r="AS75" s="90" t="e">
        <f t="shared" si="127"/>
        <v>#REF!</v>
      </c>
      <c r="AT75" s="89" t="e">
        <f>AT58</f>
        <v>#REF!</v>
      </c>
      <c r="AU75" s="44" t="e">
        <f>AQ75</f>
        <v>#REF!</v>
      </c>
      <c r="AV75" s="37" t="e">
        <f t="shared" ref="AV75:AV81" si="143">AU75*E75</f>
        <v>#REF!</v>
      </c>
      <c r="AW75" s="90" t="e">
        <f t="shared" si="128"/>
        <v>#REF!</v>
      </c>
      <c r="AX75" s="89" t="e">
        <f>AX58</f>
        <v>#REF!</v>
      </c>
      <c r="AY75" s="44" t="e">
        <f>AU75</f>
        <v>#REF!</v>
      </c>
      <c r="AZ75" s="54" t="e">
        <f t="shared" ref="AZ75:AZ81" si="144">AY75*E75</f>
        <v>#REF!</v>
      </c>
      <c r="BA75" s="90" t="e">
        <f t="shared" si="129"/>
        <v>#REF!</v>
      </c>
      <c r="BB75" s="352" t="e">
        <f>BB58</f>
        <v>#REF!</v>
      </c>
      <c r="BC75" s="41" t="e">
        <f>AY75</f>
        <v>#REF!</v>
      </c>
      <c r="BD75" s="46" t="e">
        <f t="shared" si="130"/>
        <v>#REF!</v>
      </c>
      <c r="BE75" s="354" t="e">
        <f t="shared" si="131"/>
        <v>#REF!</v>
      </c>
    </row>
    <row r="76" spans="1:57" s="7" customFormat="1" ht="15" customHeight="1" thickBot="1">
      <c r="B76" s="6" t="e">
        <f>#REF!</f>
        <v>#REF!</v>
      </c>
      <c r="C76" s="4" t="e">
        <f t="shared" si="115"/>
        <v>#REF!</v>
      </c>
      <c r="D76" s="4" t="e">
        <f t="shared" si="116"/>
        <v>#REF!</v>
      </c>
      <c r="E76" s="8" t="e">
        <f>#REF!</f>
        <v>#REF!</v>
      </c>
      <c r="F76" s="89" t="e">
        <f>F75</f>
        <v>#REF!</v>
      </c>
      <c r="G76" s="44" t="e">
        <f>VLOOKUP(B76,#REF!,2,FALSE)</f>
        <v>#REF!</v>
      </c>
      <c r="H76" s="9" t="e">
        <f t="shared" si="132"/>
        <v>#REF!</v>
      </c>
      <c r="I76" s="48" t="e">
        <f t="shared" si="133"/>
        <v>#REF!</v>
      </c>
      <c r="J76" s="89" t="e">
        <f>J75</f>
        <v>#REF!</v>
      </c>
      <c r="K76" s="44" t="e">
        <f>G76</f>
        <v>#REF!</v>
      </c>
      <c r="L76" s="9" t="e">
        <f t="shared" si="134"/>
        <v>#REF!</v>
      </c>
      <c r="M76" s="48" t="e">
        <f t="shared" si="119"/>
        <v>#REF!</v>
      </c>
      <c r="N76" s="89" t="e">
        <f>N75</f>
        <v>#REF!</v>
      </c>
      <c r="O76" s="44" t="e">
        <f>K76</f>
        <v>#REF!</v>
      </c>
      <c r="P76" s="9" t="e">
        <f t="shared" si="135"/>
        <v>#REF!</v>
      </c>
      <c r="Q76" s="48" t="e">
        <f t="shared" si="120"/>
        <v>#REF!</v>
      </c>
      <c r="R76" s="89" t="e">
        <f>R75</f>
        <v>#REF!</v>
      </c>
      <c r="S76" s="44" t="e">
        <f>O76</f>
        <v>#REF!</v>
      </c>
      <c r="T76" s="9" t="e">
        <f t="shared" si="136"/>
        <v>#REF!</v>
      </c>
      <c r="U76" s="90" t="e">
        <f t="shared" si="121"/>
        <v>#REF!</v>
      </c>
      <c r="V76" s="89" t="e">
        <f>V75</f>
        <v>#REF!</v>
      </c>
      <c r="W76" s="44" t="e">
        <f>S76</f>
        <v>#REF!</v>
      </c>
      <c r="X76" s="40" t="e">
        <f t="shared" si="137"/>
        <v>#REF!</v>
      </c>
      <c r="Y76" s="90" t="e">
        <f t="shared" si="122"/>
        <v>#REF!</v>
      </c>
      <c r="Z76" s="89" t="e">
        <f>Z75</f>
        <v>#REF!</v>
      </c>
      <c r="AA76" s="44" t="e">
        <f>W76</f>
        <v>#REF!</v>
      </c>
      <c r="AB76" s="40" t="e">
        <f t="shared" si="138"/>
        <v>#REF!</v>
      </c>
      <c r="AC76" s="90" t="e">
        <f t="shared" si="123"/>
        <v>#REF!</v>
      </c>
      <c r="AD76" s="89" t="e">
        <f>AD75</f>
        <v>#REF!</v>
      </c>
      <c r="AE76" s="44" t="e">
        <f>AA76</f>
        <v>#REF!</v>
      </c>
      <c r="AF76" s="40" t="e">
        <f t="shared" si="139"/>
        <v>#REF!</v>
      </c>
      <c r="AG76" s="90" t="e">
        <f t="shared" si="124"/>
        <v>#REF!</v>
      </c>
      <c r="AH76" s="89" t="e">
        <f>AH75</f>
        <v>#REF!</v>
      </c>
      <c r="AI76" s="44" t="e">
        <f>AE76</f>
        <v>#REF!</v>
      </c>
      <c r="AJ76" s="60" t="e">
        <f t="shared" si="140"/>
        <v>#REF!</v>
      </c>
      <c r="AK76" s="90" t="e">
        <f t="shared" si="125"/>
        <v>#REF!</v>
      </c>
      <c r="AL76" s="89" t="e">
        <f>AL75</f>
        <v>#REF!</v>
      </c>
      <c r="AM76" s="44" t="e">
        <f>AI76</f>
        <v>#REF!</v>
      </c>
      <c r="AN76" s="37" t="e">
        <f t="shared" si="141"/>
        <v>#REF!</v>
      </c>
      <c r="AO76" s="90" t="e">
        <f t="shared" si="126"/>
        <v>#REF!</v>
      </c>
      <c r="AP76" s="89" t="e">
        <f>AP75</f>
        <v>#REF!</v>
      </c>
      <c r="AQ76" s="44" t="e">
        <f>AM76</f>
        <v>#REF!</v>
      </c>
      <c r="AR76" s="37" t="e">
        <f t="shared" si="142"/>
        <v>#REF!</v>
      </c>
      <c r="AS76" s="90" t="e">
        <f t="shared" si="127"/>
        <v>#REF!</v>
      </c>
      <c r="AT76" s="89" t="e">
        <f>AT75</f>
        <v>#REF!</v>
      </c>
      <c r="AU76" s="44" t="e">
        <f>AQ76</f>
        <v>#REF!</v>
      </c>
      <c r="AV76" s="37" t="e">
        <f t="shared" si="143"/>
        <v>#REF!</v>
      </c>
      <c r="AW76" s="90" t="e">
        <f t="shared" si="128"/>
        <v>#REF!</v>
      </c>
      <c r="AX76" s="89" t="e">
        <f>AX75</f>
        <v>#REF!</v>
      </c>
      <c r="AY76" s="44" t="e">
        <f>AU76</f>
        <v>#REF!</v>
      </c>
      <c r="AZ76" s="54" t="e">
        <f t="shared" si="144"/>
        <v>#REF!</v>
      </c>
      <c r="BA76" s="90" t="e">
        <f t="shared" si="129"/>
        <v>#REF!</v>
      </c>
      <c r="BB76" s="352" t="e">
        <f>BB75</f>
        <v>#REF!</v>
      </c>
      <c r="BC76" s="41" t="e">
        <f>AY76</f>
        <v>#REF!</v>
      </c>
      <c r="BD76" s="46" t="e">
        <f t="shared" si="130"/>
        <v>#REF!</v>
      </c>
      <c r="BE76" s="354" t="e">
        <f t="shared" si="131"/>
        <v>#REF!</v>
      </c>
    </row>
    <row r="77" spans="1:57" s="7" customFormat="1" ht="15" customHeight="1" thickBot="1">
      <c r="B77" s="6" t="e">
        <f>#REF!</f>
        <v>#REF!</v>
      </c>
      <c r="C77" s="180" t="e">
        <f>#REF!</f>
        <v>#REF!</v>
      </c>
      <c r="D77" s="4" t="e">
        <f>C77*E77</f>
        <v>#REF!</v>
      </c>
      <c r="E77" s="8" t="e">
        <f>#REF!</f>
        <v>#REF!</v>
      </c>
      <c r="F77" s="89" t="e">
        <f>F76</f>
        <v>#REF!</v>
      </c>
      <c r="G77" s="44" t="e">
        <f>#REF!</f>
        <v>#REF!</v>
      </c>
      <c r="H77" s="9" t="e">
        <f t="shared" si="132"/>
        <v>#REF!</v>
      </c>
      <c r="I77" s="48" t="e">
        <f t="shared" si="133"/>
        <v>#REF!</v>
      </c>
      <c r="J77" s="89" t="e">
        <f>J76</f>
        <v>#REF!</v>
      </c>
      <c r="K77" s="44" t="e">
        <f t="shared" ref="K77:K84" si="145">G77</f>
        <v>#REF!</v>
      </c>
      <c r="L77" s="9" t="e">
        <f t="shared" si="134"/>
        <v>#REF!</v>
      </c>
      <c r="M77" s="48" t="e">
        <f t="shared" si="119"/>
        <v>#REF!</v>
      </c>
      <c r="N77" s="89" t="e">
        <f>N76</f>
        <v>#REF!</v>
      </c>
      <c r="O77" s="44" t="e">
        <f>G77</f>
        <v>#REF!</v>
      </c>
      <c r="P77" s="9" t="e">
        <f t="shared" si="135"/>
        <v>#REF!</v>
      </c>
      <c r="Q77" s="48" t="e">
        <f t="shared" si="120"/>
        <v>#REF!</v>
      </c>
      <c r="R77" s="89" t="e">
        <f>R76</f>
        <v>#REF!</v>
      </c>
      <c r="S77" s="44" t="e">
        <f>G77</f>
        <v>#REF!</v>
      </c>
      <c r="T77" s="9" t="e">
        <f t="shared" si="136"/>
        <v>#REF!</v>
      </c>
      <c r="U77" s="90" t="e">
        <f t="shared" si="121"/>
        <v>#REF!</v>
      </c>
      <c r="V77" s="89" t="e">
        <f>V76</f>
        <v>#REF!</v>
      </c>
      <c r="W77" s="106" t="e">
        <f>G77</f>
        <v>#REF!</v>
      </c>
      <c r="X77" s="40" t="e">
        <f t="shared" si="137"/>
        <v>#REF!</v>
      </c>
      <c r="Y77" s="90" t="e">
        <f t="shared" si="122"/>
        <v>#REF!</v>
      </c>
      <c r="Z77" s="89" t="e">
        <f>Z76</f>
        <v>#REF!</v>
      </c>
      <c r="AA77" s="41" t="e">
        <f>G77</f>
        <v>#REF!</v>
      </c>
      <c r="AB77" s="40" t="e">
        <f t="shared" si="138"/>
        <v>#REF!</v>
      </c>
      <c r="AC77" s="90" t="e">
        <f t="shared" si="123"/>
        <v>#REF!</v>
      </c>
      <c r="AD77" s="89" t="e">
        <f>AD76</f>
        <v>#REF!</v>
      </c>
      <c r="AE77" s="41" t="e">
        <f>G77</f>
        <v>#REF!</v>
      </c>
      <c r="AF77" s="40" t="e">
        <f t="shared" si="139"/>
        <v>#REF!</v>
      </c>
      <c r="AG77" s="90" t="e">
        <f t="shared" si="124"/>
        <v>#REF!</v>
      </c>
      <c r="AH77" s="89" t="e">
        <f>AH76</f>
        <v>#REF!</v>
      </c>
      <c r="AI77" s="41" t="e">
        <f>G77</f>
        <v>#REF!</v>
      </c>
      <c r="AJ77" s="60" t="e">
        <f t="shared" si="140"/>
        <v>#REF!</v>
      </c>
      <c r="AK77" s="90" t="e">
        <f t="shared" si="125"/>
        <v>#REF!</v>
      </c>
      <c r="AL77" s="89" t="e">
        <f>AL76</f>
        <v>#REF!</v>
      </c>
      <c r="AM77" s="126" t="e">
        <f>G77</f>
        <v>#REF!</v>
      </c>
      <c r="AN77" s="37" t="e">
        <f t="shared" si="141"/>
        <v>#REF!</v>
      </c>
      <c r="AO77" s="90" t="e">
        <f t="shared" si="126"/>
        <v>#REF!</v>
      </c>
      <c r="AP77" s="89" t="e">
        <f>AP76</f>
        <v>#REF!</v>
      </c>
      <c r="AQ77" s="55" t="e">
        <f>G77</f>
        <v>#REF!</v>
      </c>
      <c r="AR77" s="37" t="e">
        <f t="shared" si="142"/>
        <v>#REF!</v>
      </c>
      <c r="AS77" s="90" t="e">
        <f t="shared" si="127"/>
        <v>#REF!</v>
      </c>
      <c r="AT77" s="89" t="e">
        <f>AT76</f>
        <v>#REF!</v>
      </c>
      <c r="AU77" s="55" t="e">
        <f>AM77</f>
        <v>#REF!</v>
      </c>
      <c r="AV77" s="37" t="e">
        <f t="shared" si="143"/>
        <v>#REF!</v>
      </c>
      <c r="AW77" s="90" t="e">
        <f t="shared" si="128"/>
        <v>#REF!</v>
      </c>
      <c r="AX77" s="89" t="e">
        <f>AX76</f>
        <v>#REF!</v>
      </c>
      <c r="AY77" s="126" t="e">
        <f>AM77</f>
        <v>#REF!</v>
      </c>
      <c r="AZ77" s="54" t="e">
        <f t="shared" si="144"/>
        <v>#REF!</v>
      </c>
      <c r="BA77" s="90" t="e">
        <f t="shared" si="129"/>
        <v>#REF!</v>
      </c>
      <c r="BB77" s="352" t="e">
        <f>BB76</f>
        <v>#REF!</v>
      </c>
      <c r="BC77" s="41" t="e">
        <f>S77</f>
        <v>#REF!</v>
      </c>
      <c r="BD77" s="46" t="e">
        <f t="shared" si="130"/>
        <v>#REF!</v>
      </c>
      <c r="BE77" s="354" t="e">
        <f t="shared" si="131"/>
        <v>#REF!</v>
      </c>
    </row>
    <row r="78" spans="1:57" s="7" customFormat="1" ht="15" customHeight="1" thickBot="1">
      <c r="B78" s="6" t="s">
        <v>125</v>
      </c>
      <c r="C78" s="4" t="e">
        <f t="shared" si="115"/>
        <v>#REF!</v>
      </c>
      <c r="D78" s="4" t="e">
        <f t="shared" si="116"/>
        <v>#REF!</v>
      </c>
      <c r="E78" s="8" t="e">
        <f>#REF!+#REF!</f>
        <v>#REF!</v>
      </c>
      <c r="F78" s="89" t="e">
        <f>F77</f>
        <v>#REF!</v>
      </c>
      <c r="G78" s="44" t="e">
        <f>IF(#REF!="матовый декор",#REF!,#REF!)</f>
        <v>#REF!</v>
      </c>
      <c r="H78" s="9" t="e">
        <f t="shared" si="132"/>
        <v>#REF!</v>
      </c>
      <c r="I78" s="48" t="e">
        <f t="shared" si="133"/>
        <v>#REF!</v>
      </c>
      <c r="J78" s="89" t="e">
        <f>J77</f>
        <v>#REF!</v>
      </c>
      <c r="K78" s="44" t="e">
        <f t="shared" si="145"/>
        <v>#REF!</v>
      </c>
      <c r="L78" s="9" t="e">
        <f t="shared" si="134"/>
        <v>#REF!</v>
      </c>
      <c r="M78" s="48" t="e">
        <f t="shared" si="119"/>
        <v>#REF!</v>
      </c>
      <c r="N78" s="89" t="e">
        <f>N77</f>
        <v>#REF!</v>
      </c>
      <c r="O78" s="44" t="e">
        <f>G78</f>
        <v>#REF!</v>
      </c>
      <c r="P78" s="9" t="e">
        <f t="shared" si="135"/>
        <v>#REF!</v>
      </c>
      <c r="Q78" s="48" t="e">
        <f t="shared" si="120"/>
        <v>#REF!</v>
      </c>
      <c r="R78" s="89" t="e">
        <f>R77</f>
        <v>#REF!</v>
      </c>
      <c r="S78" s="44" t="e">
        <f>G78</f>
        <v>#REF!</v>
      </c>
      <c r="T78" s="9" t="e">
        <f t="shared" si="136"/>
        <v>#REF!</v>
      </c>
      <c r="U78" s="90" t="e">
        <f t="shared" si="121"/>
        <v>#REF!</v>
      </c>
      <c r="V78" s="89" t="e">
        <f>V77</f>
        <v>#REF!</v>
      </c>
      <c r="W78" s="106" t="e">
        <f>G78</f>
        <v>#REF!</v>
      </c>
      <c r="X78" s="40" t="e">
        <f t="shared" si="137"/>
        <v>#REF!</v>
      </c>
      <c r="Y78" s="90" t="e">
        <f t="shared" si="122"/>
        <v>#REF!</v>
      </c>
      <c r="Z78" s="89" t="e">
        <f>Z77</f>
        <v>#REF!</v>
      </c>
      <c r="AA78" s="41" t="e">
        <f>W78</f>
        <v>#REF!</v>
      </c>
      <c r="AB78" s="40" t="e">
        <f t="shared" si="138"/>
        <v>#REF!</v>
      </c>
      <c r="AC78" s="90" t="e">
        <f t="shared" si="123"/>
        <v>#REF!</v>
      </c>
      <c r="AD78" s="89" t="e">
        <f>AD77</f>
        <v>#REF!</v>
      </c>
      <c r="AE78" s="41" t="e">
        <f>W78</f>
        <v>#REF!</v>
      </c>
      <c r="AF78" s="40" t="e">
        <f t="shared" si="139"/>
        <v>#REF!</v>
      </c>
      <c r="AG78" s="90" t="e">
        <f t="shared" si="124"/>
        <v>#REF!</v>
      </c>
      <c r="AH78" s="89" t="e">
        <f>AH77</f>
        <v>#REF!</v>
      </c>
      <c r="AI78" s="41" t="e">
        <f>AE78</f>
        <v>#REF!</v>
      </c>
      <c r="AJ78" s="60" t="e">
        <f t="shared" si="140"/>
        <v>#REF!</v>
      </c>
      <c r="AK78" s="90" t="e">
        <f t="shared" si="125"/>
        <v>#REF!</v>
      </c>
      <c r="AL78" s="89" t="e">
        <f>AL77</f>
        <v>#REF!</v>
      </c>
      <c r="AM78" s="126" t="e">
        <f t="shared" ref="AM78:AM83" si="146">AI78</f>
        <v>#REF!</v>
      </c>
      <c r="AN78" s="37" t="e">
        <f t="shared" si="141"/>
        <v>#REF!</v>
      </c>
      <c r="AO78" s="90" t="e">
        <f t="shared" si="126"/>
        <v>#REF!</v>
      </c>
      <c r="AP78" s="89" t="e">
        <f>AP77</f>
        <v>#REF!</v>
      </c>
      <c r="AQ78" s="55" t="e">
        <f t="shared" ref="AQ78:AQ83" si="147">AM78</f>
        <v>#REF!</v>
      </c>
      <c r="AR78" s="37" t="e">
        <f t="shared" si="142"/>
        <v>#REF!</v>
      </c>
      <c r="AS78" s="90" t="e">
        <f t="shared" si="127"/>
        <v>#REF!</v>
      </c>
      <c r="AT78" s="89" t="e">
        <f>AT77</f>
        <v>#REF!</v>
      </c>
      <c r="AU78" s="55" t="e">
        <f t="shared" ref="AU78:AU83" si="148">AQ78</f>
        <v>#REF!</v>
      </c>
      <c r="AV78" s="37" t="e">
        <f t="shared" si="143"/>
        <v>#REF!</v>
      </c>
      <c r="AW78" s="90" t="e">
        <f t="shared" si="128"/>
        <v>#REF!</v>
      </c>
      <c r="AX78" s="89" t="e">
        <f>AX77</f>
        <v>#REF!</v>
      </c>
      <c r="AY78" s="126" t="e">
        <f t="shared" ref="AY78:AY83" si="149">AU78</f>
        <v>#REF!</v>
      </c>
      <c r="AZ78" s="54" t="e">
        <f t="shared" si="144"/>
        <v>#REF!</v>
      </c>
      <c r="BA78" s="90" t="e">
        <f t="shared" si="129"/>
        <v>#REF!</v>
      </c>
      <c r="BB78" s="352" t="e">
        <f>BB77</f>
        <v>#REF!</v>
      </c>
      <c r="BC78" s="41" t="e">
        <f t="shared" ref="BC78:BC83" si="150">AY78</f>
        <v>#REF!</v>
      </c>
      <c r="BD78" s="46" t="e">
        <f t="shared" si="130"/>
        <v>#REF!</v>
      </c>
      <c r="BE78" s="354" t="e">
        <f t="shared" si="131"/>
        <v>#REF!</v>
      </c>
    </row>
    <row r="79" spans="1:57" s="7" customFormat="1" ht="15" customHeight="1" thickBot="1">
      <c r="B79" s="6" t="s">
        <v>123</v>
      </c>
      <c r="C79" s="4" t="e">
        <f t="shared" si="115"/>
        <v>#REF!</v>
      </c>
      <c r="D79" s="4" t="e">
        <f t="shared" si="116"/>
        <v>#REF!</v>
      </c>
      <c r="E79" s="8"/>
      <c r="F79" s="89" t="e">
        <f>F78</f>
        <v>#REF!</v>
      </c>
      <c r="G79" s="44" t="e">
        <f>#REF!</f>
        <v>#REF!</v>
      </c>
      <c r="H79" s="9" t="e">
        <f t="shared" si="132"/>
        <v>#REF!</v>
      </c>
      <c r="I79" s="48" t="e">
        <f t="shared" si="133"/>
        <v>#REF!</v>
      </c>
      <c r="J79" s="89" t="e">
        <f>J78</f>
        <v>#REF!</v>
      </c>
      <c r="K79" s="44" t="e">
        <f t="shared" si="145"/>
        <v>#REF!</v>
      </c>
      <c r="L79" s="9" t="e">
        <f t="shared" si="134"/>
        <v>#REF!</v>
      </c>
      <c r="M79" s="48" t="e">
        <f t="shared" si="119"/>
        <v>#REF!</v>
      </c>
      <c r="N79" s="89" t="e">
        <f>N78</f>
        <v>#REF!</v>
      </c>
      <c r="O79" s="44" t="e">
        <f>G79</f>
        <v>#REF!</v>
      </c>
      <c r="P79" s="9" t="e">
        <f t="shared" si="135"/>
        <v>#REF!</v>
      </c>
      <c r="Q79" s="48" t="e">
        <f t="shared" si="120"/>
        <v>#REF!</v>
      </c>
      <c r="R79" s="89" t="e">
        <f>R78</f>
        <v>#REF!</v>
      </c>
      <c r="S79" s="44" t="e">
        <f>G79</f>
        <v>#REF!</v>
      </c>
      <c r="T79" s="9" t="e">
        <f t="shared" si="136"/>
        <v>#REF!</v>
      </c>
      <c r="U79" s="90" t="e">
        <f t="shared" si="121"/>
        <v>#REF!</v>
      </c>
      <c r="V79" s="89" t="e">
        <f>V78</f>
        <v>#REF!</v>
      </c>
      <c r="W79" s="106" t="e">
        <f>S79</f>
        <v>#REF!</v>
      </c>
      <c r="X79" s="40" t="e">
        <f t="shared" si="137"/>
        <v>#REF!</v>
      </c>
      <c r="Y79" s="90" t="e">
        <f t="shared" si="122"/>
        <v>#REF!</v>
      </c>
      <c r="Z79" s="89" t="e">
        <f>Z78</f>
        <v>#REF!</v>
      </c>
      <c r="AA79" s="41" t="e">
        <f>W79</f>
        <v>#REF!</v>
      </c>
      <c r="AB79" s="40" t="e">
        <f t="shared" si="138"/>
        <v>#REF!</v>
      </c>
      <c r="AC79" s="90" t="e">
        <f t="shared" si="123"/>
        <v>#REF!</v>
      </c>
      <c r="AD79" s="89" t="e">
        <f>AD78</f>
        <v>#REF!</v>
      </c>
      <c r="AE79" s="41" t="e">
        <f>AA79</f>
        <v>#REF!</v>
      </c>
      <c r="AF79" s="40" t="e">
        <f t="shared" si="139"/>
        <v>#REF!</v>
      </c>
      <c r="AG79" s="90" t="e">
        <f t="shared" si="124"/>
        <v>#REF!</v>
      </c>
      <c r="AH79" s="89" t="e">
        <f>AH78</f>
        <v>#REF!</v>
      </c>
      <c r="AI79" s="41" t="e">
        <f>AE79</f>
        <v>#REF!</v>
      </c>
      <c r="AJ79" s="60" t="e">
        <f t="shared" si="140"/>
        <v>#REF!</v>
      </c>
      <c r="AK79" s="90" t="e">
        <f t="shared" si="125"/>
        <v>#REF!</v>
      </c>
      <c r="AL79" s="89" t="e">
        <f>AL78</f>
        <v>#REF!</v>
      </c>
      <c r="AM79" s="126" t="e">
        <f t="shared" si="146"/>
        <v>#REF!</v>
      </c>
      <c r="AN79" s="37" t="e">
        <f t="shared" si="141"/>
        <v>#REF!</v>
      </c>
      <c r="AO79" s="90" t="e">
        <f t="shared" si="126"/>
        <v>#REF!</v>
      </c>
      <c r="AP79" s="89" t="e">
        <f>AP78</f>
        <v>#REF!</v>
      </c>
      <c r="AQ79" s="55" t="e">
        <f t="shared" si="147"/>
        <v>#REF!</v>
      </c>
      <c r="AR79" s="37" t="e">
        <f t="shared" si="142"/>
        <v>#REF!</v>
      </c>
      <c r="AS79" s="90" t="e">
        <f t="shared" si="127"/>
        <v>#REF!</v>
      </c>
      <c r="AT79" s="89" t="e">
        <f>AT78</f>
        <v>#REF!</v>
      </c>
      <c r="AU79" s="55" t="e">
        <f t="shared" si="148"/>
        <v>#REF!</v>
      </c>
      <c r="AV79" s="37" t="e">
        <f t="shared" si="143"/>
        <v>#REF!</v>
      </c>
      <c r="AW79" s="90" t="e">
        <f t="shared" si="128"/>
        <v>#REF!</v>
      </c>
      <c r="AX79" s="89" t="e">
        <f>AX78</f>
        <v>#REF!</v>
      </c>
      <c r="AY79" s="126" t="e">
        <f t="shared" si="149"/>
        <v>#REF!</v>
      </c>
      <c r="AZ79" s="54" t="e">
        <f t="shared" si="144"/>
        <v>#REF!</v>
      </c>
      <c r="BA79" s="90" t="e">
        <f t="shared" si="129"/>
        <v>#REF!</v>
      </c>
      <c r="BB79" s="352" t="e">
        <f>BB78</f>
        <v>#REF!</v>
      </c>
      <c r="BC79" s="41" t="e">
        <f t="shared" si="150"/>
        <v>#REF!</v>
      </c>
      <c r="BD79" s="46" t="e">
        <f t="shared" si="130"/>
        <v>#REF!</v>
      </c>
      <c r="BE79" s="354" t="e">
        <f t="shared" si="131"/>
        <v>#REF!</v>
      </c>
    </row>
    <row r="80" spans="1:57" s="7" customFormat="1" ht="30.75" thickBot="1">
      <c r="B80" s="6" t="s">
        <v>267</v>
      </c>
      <c r="C80" s="4" t="e">
        <f t="shared" si="115"/>
        <v>#REF!</v>
      </c>
      <c r="D80" s="4" t="e">
        <f t="shared" si="116"/>
        <v>#REF!</v>
      </c>
      <c r="E80" s="8" t="e">
        <f>#REF!+#REF!</f>
        <v>#REF!</v>
      </c>
      <c r="F80" s="89" t="e">
        <f>F79</f>
        <v>#REF!</v>
      </c>
      <c r="G80" s="44" t="e">
        <f>#REF!</f>
        <v>#REF!</v>
      </c>
      <c r="H80" s="9" t="e">
        <f t="shared" si="132"/>
        <v>#REF!</v>
      </c>
      <c r="I80" s="48" t="e">
        <f t="shared" si="133"/>
        <v>#REF!</v>
      </c>
      <c r="J80" s="89" t="e">
        <f>J79</f>
        <v>#REF!</v>
      </c>
      <c r="K80" s="44" t="e">
        <f t="shared" si="145"/>
        <v>#REF!</v>
      </c>
      <c r="L80" s="9" t="e">
        <f t="shared" si="134"/>
        <v>#REF!</v>
      </c>
      <c r="M80" s="48" t="e">
        <f t="shared" si="119"/>
        <v>#REF!</v>
      </c>
      <c r="N80" s="89" t="e">
        <f>N79</f>
        <v>#REF!</v>
      </c>
      <c r="O80" s="44" t="e">
        <f>K80</f>
        <v>#REF!</v>
      </c>
      <c r="P80" s="9" t="e">
        <f t="shared" si="135"/>
        <v>#REF!</v>
      </c>
      <c r="Q80" s="48" t="e">
        <f t="shared" si="120"/>
        <v>#REF!</v>
      </c>
      <c r="R80" s="89" t="e">
        <f>R79</f>
        <v>#REF!</v>
      </c>
      <c r="S80" s="44" t="e">
        <f>O80</f>
        <v>#REF!</v>
      </c>
      <c r="T80" s="9" t="e">
        <f t="shared" si="136"/>
        <v>#REF!</v>
      </c>
      <c r="U80" s="90" t="e">
        <f t="shared" si="121"/>
        <v>#REF!</v>
      </c>
      <c r="V80" s="89" t="e">
        <f>V79</f>
        <v>#REF!</v>
      </c>
      <c r="W80" s="106" t="e">
        <f>G80</f>
        <v>#REF!</v>
      </c>
      <c r="X80" s="40" t="e">
        <f t="shared" si="137"/>
        <v>#REF!</v>
      </c>
      <c r="Y80" s="90" t="e">
        <f t="shared" si="122"/>
        <v>#REF!</v>
      </c>
      <c r="Z80" s="89" t="e">
        <f>Z79</f>
        <v>#REF!</v>
      </c>
      <c r="AA80" s="41" t="e">
        <f>G80</f>
        <v>#REF!</v>
      </c>
      <c r="AB80" s="40" t="e">
        <f t="shared" si="138"/>
        <v>#REF!</v>
      </c>
      <c r="AC80" s="90" t="e">
        <f t="shared" si="123"/>
        <v>#REF!</v>
      </c>
      <c r="AD80" s="89" t="e">
        <f>AD79</f>
        <v>#REF!</v>
      </c>
      <c r="AE80" s="41" t="e">
        <f>G80</f>
        <v>#REF!</v>
      </c>
      <c r="AF80" s="40" t="e">
        <f t="shared" si="139"/>
        <v>#REF!</v>
      </c>
      <c r="AG80" s="90" t="e">
        <f t="shared" si="124"/>
        <v>#REF!</v>
      </c>
      <c r="AH80" s="89" t="e">
        <f>AH79</f>
        <v>#REF!</v>
      </c>
      <c r="AI80" s="41" t="e">
        <f>G80</f>
        <v>#REF!</v>
      </c>
      <c r="AJ80" s="60" t="e">
        <f t="shared" si="140"/>
        <v>#REF!</v>
      </c>
      <c r="AK80" s="90" t="e">
        <f t="shared" si="125"/>
        <v>#REF!</v>
      </c>
      <c r="AL80" s="89" t="e">
        <f>AL79</f>
        <v>#REF!</v>
      </c>
      <c r="AM80" s="126" t="e">
        <f t="shared" si="146"/>
        <v>#REF!</v>
      </c>
      <c r="AN80" s="37" t="e">
        <f t="shared" si="141"/>
        <v>#REF!</v>
      </c>
      <c r="AO80" s="90" t="e">
        <f t="shared" si="126"/>
        <v>#REF!</v>
      </c>
      <c r="AP80" s="89" t="e">
        <f>AP79</f>
        <v>#REF!</v>
      </c>
      <c r="AQ80" s="55" t="e">
        <f t="shared" si="147"/>
        <v>#REF!</v>
      </c>
      <c r="AR80" s="37" t="e">
        <f t="shared" si="142"/>
        <v>#REF!</v>
      </c>
      <c r="AS80" s="90" t="e">
        <f t="shared" si="127"/>
        <v>#REF!</v>
      </c>
      <c r="AT80" s="89" t="e">
        <f>AT79</f>
        <v>#REF!</v>
      </c>
      <c r="AU80" s="55" t="e">
        <f t="shared" si="148"/>
        <v>#REF!</v>
      </c>
      <c r="AV80" s="37" t="e">
        <f t="shared" si="143"/>
        <v>#REF!</v>
      </c>
      <c r="AW80" s="90" t="e">
        <f t="shared" si="128"/>
        <v>#REF!</v>
      </c>
      <c r="AX80" s="89" t="e">
        <f>AX79</f>
        <v>#REF!</v>
      </c>
      <c r="AY80" s="126" t="e">
        <f t="shared" si="149"/>
        <v>#REF!</v>
      </c>
      <c r="AZ80" s="54" t="e">
        <f t="shared" si="144"/>
        <v>#REF!</v>
      </c>
      <c r="BA80" s="90" t="e">
        <f t="shared" si="129"/>
        <v>#REF!</v>
      </c>
      <c r="BB80" s="352" t="e">
        <f>BB79</f>
        <v>#REF!</v>
      </c>
      <c r="BC80" s="41" t="e">
        <f t="shared" si="150"/>
        <v>#REF!</v>
      </c>
      <c r="BD80" s="46" t="e">
        <f t="shared" si="130"/>
        <v>#REF!</v>
      </c>
      <c r="BE80" s="354" t="e">
        <f t="shared" si="131"/>
        <v>#REF!</v>
      </c>
    </row>
    <row r="81" spans="2:57" s="7" customFormat="1" ht="15.75" thickBot="1">
      <c r="B81" s="6" t="s">
        <v>201</v>
      </c>
      <c r="C81" s="4" t="e">
        <f t="shared" si="115"/>
        <v>#REF!</v>
      </c>
      <c r="D81" s="4" t="e">
        <f t="shared" si="116"/>
        <v>#REF!</v>
      </c>
      <c r="E81" s="8" t="e">
        <f>#REF!</f>
        <v>#REF!</v>
      </c>
      <c r="F81" s="89" t="e">
        <f>F62</f>
        <v>#REF!</v>
      </c>
      <c r="G81" s="44" t="e">
        <f>#REF!</f>
        <v>#REF!</v>
      </c>
      <c r="H81" s="9" t="e">
        <f t="shared" si="132"/>
        <v>#REF!</v>
      </c>
      <c r="I81" s="48" t="e">
        <f t="shared" si="133"/>
        <v>#REF!</v>
      </c>
      <c r="J81" s="89" t="e">
        <f>J62</f>
        <v>#REF!</v>
      </c>
      <c r="K81" s="44" t="e">
        <f t="shared" si="145"/>
        <v>#REF!</v>
      </c>
      <c r="L81" s="9" t="e">
        <f t="shared" si="134"/>
        <v>#REF!</v>
      </c>
      <c r="M81" s="48" t="e">
        <f t="shared" si="119"/>
        <v>#REF!</v>
      </c>
      <c r="N81" s="89" t="e">
        <f>N62</f>
        <v>#REF!</v>
      </c>
      <c r="O81" s="44" t="e">
        <f>K81</f>
        <v>#REF!</v>
      </c>
      <c r="P81" s="9" t="e">
        <f t="shared" si="135"/>
        <v>#REF!</v>
      </c>
      <c r="Q81" s="48" t="e">
        <f t="shared" si="120"/>
        <v>#REF!</v>
      </c>
      <c r="R81" s="89" t="e">
        <f>R62</f>
        <v>#REF!</v>
      </c>
      <c r="S81" s="44" t="e">
        <f>O81</f>
        <v>#REF!</v>
      </c>
      <c r="T81" s="9" t="e">
        <f t="shared" si="136"/>
        <v>#REF!</v>
      </c>
      <c r="U81" s="90" t="e">
        <f t="shared" si="121"/>
        <v>#REF!</v>
      </c>
      <c r="V81" s="89" t="e">
        <f>V62</f>
        <v>#REF!</v>
      </c>
      <c r="W81" s="106" t="e">
        <f>S81</f>
        <v>#REF!</v>
      </c>
      <c r="X81" s="40" t="e">
        <f t="shared" si="137"/>
        <v>#REF!</v>
      </c>
      <c r="Y81" s="90" t="e">
        <f t="shared" si="122"/>
        <v>#REF!</v>
      </c>
      <c r="Z81" s="89" t="e">
        <f>Z62</f>
        <v>#REF!</v>
      </c>
      <c r="AA81" s="41" t="e">
        <f>W81</f>
        <v>#REF!</v>
      </c>
      <c r="AB81" s="40" t="e">
        <f t="shared" si="138"/>
        <v>#REF!</v>
      </c>
      <c r="AC81" s="90" t="e">
        <f t="shared" si="123"/>
        <v>#REF!</v>
      </c>
      <c r="AD81" s="89" t="e">
        <f>AD62</f>
        <v>#REF!</v>
      </c>
      <c r="AE81" s="41" t="e">
        <f>AA81</f>
        <v>#REF!</v>
      </c>
      <c r="AF81" s="40" t="e">
        <f t="shared" si="139"/>
        <v>#REF!</v>
      </c>
      <c r="AG81" s="90" t="e">
        <f t="shared" si="124"/>
        <v>#REF!</v>
      </c>
      <c r="AH81" s="89" t="e">
        <f>AH62</f>
        <v>#REF!</v>
      </c>
      <c r="AI81" s="41" t="e">
        <f>AE81</f>
        <v>#REF!</v>
      </c>
      <c r="AJ81" s="60" t="e">
        <f t="shared" si="140"/>
        <v>#REF!</v>
      </c>
      <c r="AK81" s="90" t="e">
        <f t="shared" si="125"/>
        <v>#REF!</v>
      </c>
      <c r="AL81" s="89" t="e">
        <f>AL62</f>
        <v>#REF!</v>
      </c>
      <c r="AM81" s="126" t="e">
        <f t="shared" si="146"/>
        <v>#REF!</v>
      </c>
      <c r="AN81" s="37" t="e">
        <f t="shared" si="141"/>
        <v>#REF!</v>
      </c>
      <c r="AO81" s="90" t="e">
        <f t="shared" si="126"/>
        <v>#REF!</v>
      </c>
      <c r="AP81" s="89" t="e">
        <f>AP62</f>
        <v>#REF!</v>
      </c>
      <c r="AQ81" s="55" t="e">
        <f t="shared" si="147"/>
        <v>#REF!</v>
      </c>
      <c r="AR81" s="37" t="e">
        <f t="shared" si="142"/>
        <v>#REF!</v>
      </c>
      <c r="AS81" s="90" t="e">
        <f t="shared" si="127"/>
        <v>#REF!</v>
      </c>
      <c r="AT81" s="89" t="e">
        <f>AT62</f>
        <v>#REF!</v>
      </c>
      <c r="AU81" s="55" t="e">
        <f t="shared" si="148"/>
        <v>#REF!</v>
      </c>
      <c r="AV81" s="37" t="e">
        <f t="shared" si="143"/>
        <v>#REF!</v>
      </c>
      <c r="AW81" s="90" t="e">
        <f t="shared" si="128"/>
        <v>#REF!</v>
      </c>
      <c r="AX81" s="89" t="e">
        <f>AX62</f>
        <v>#REF!</v>
      </c>
      <c r="AY81" s="126" t="e">
        <f t="shared" si="149"/>
        <v>#REF!</v>
      </c>
      <c r="AZ81" s="54" t="e">
        <f t="shared" si="144"/>
        <v>#REF!</v>
      </c>
      <c r="BA81" s="90" t="e">
        <f t="shared" si="129"/>
        <v>#REF!</v>
      </c>
      <c r="BB81" s="352" t="e">
        <f>BB62</f>
        <v>#REF!</v>
      </c>
      <c r="BC81" s="41" t="e">
        <f t="shared" si="150"/>
        <v>#REF!</v>
      </c>
      <c r="BD81" s="46" t="e">
        <f t="shared" si="130"/>
        <v>#REF!</v>
      </c>
      <c r="BE81" s="354" t="e">
        <f t="shared" si="131"/>
        <v>#REF!</v>
      </c>
    </row>
    <row r="82" spans="2:57" s="7" customFormat="1" ht="29.25" customHeight="1" thickBot="1">
      <c r="B82" s="34" t="e">
        <f>#REF!</f>
        <v>#REF!</v>
      </c>
      <c r="C82" s="4" t="e">
        <f t="shared" si="115"/>
        <v>#REF!</v>
      </c>
      <c r="D82" s="4" t="e">
        <f t="shared" si="116"/>
        <v>#REF!</v>
      </c>
      <c r="E82" s="22" t="e">
        <f>#REF!</f>
        <v>#REF!</v>
      </c>
      <c r="F82" s="89" t="e">
        <f>F67</f>
        <v>#REF!</v>
      </c>
      <c r="G82" s="78" t="e">
        <f>#REF!</f>
        <v>#REF!</v>
      </c>
      <c r="H82" s="9" t="e">
        <f>G82*E82</f>
        <v>#REF!</v>
      </c>
      <c r="I82" s="48" t="e">
        <f t="shared" si="133"/>
        <v>#REF!</v>
      </c>
      <c r="J82" s="89" t="e">
        <f>J67</f>
        <v>#REF!</v>
      </c>
      <c r="K82" s="76" t="e">
        <f t="shared" si="145"/>
        <v>#REF!</v>
      </c>
      <c r="L82" s="9" t="e">
        <f>K82*E82</f>
        <v>#REF!</v>
      </c>
      <c r="M82" s="48" t="e">
        <f t="shared" si="119"/>
        <v>#REF!</v>
      </c>
      <c r="N82" s="89" t="e">
        <f>N67</f>
        <v>#REF!</v>
      </c>
      <c r="O82" s="76" t="e">
        <f>K82</f>
        <v>#REF!</v>
      </c>
      <c r="P82" s="9" t="e">
        <f>O82*E82</f>
        <v>#REF!</v>
      </c>
      <c r="Q82" s="48" t="e">
        <f t="shared" si="120"/>
        <v>#REF!</v>
      </c>
      <c r="R82" s="89" t="e">
        <f>R67</f>
        <v>#REF!</v>
      </c>
      <c r="S82" s="76" t="e">
        <f>O82</f>
        <v>#REF!</v>
      </c>
      <c r="T82" s="9" t="e">
        <f>S82*E82</f>
        <v>#REF!</v>
      </c>
      <c r="U82" s="90" t="e">
        <f t="shared" si="121"/>
        <v>#REF!</v>
      </c>
      <c r="V82" s="89" t="e">
        <f>V67</f>
        <v>#REF!</v>
      </c>
      <c r="W82" s="108" t="e">
        <f>S82</f>
        <v>#REF!</v>
      </c>
      <c r="X82" s="40" t="e">
        <f>W82*E82</f>
        <v>#REF!</v>
      </c>
      <c r="Y82" s="90" t="e">
        <f t="shared" si="122"/>
        <v>#REF!</v>
      </c>
      <c r="Z82" s="89" t="e">
        <f>Z67</f>
        <v>#REF!</v>
      </c>
      <c r="AA82" s="81" t="e">
        <f>W82</f>
        <v>#REF!</v>
      </c>
      <c r="AB82" s="40" t="e">
        <f>AA82*E82</f>
        <v>#REF!</v>
      </c>
      <c r="AC82" s="90" t="e">
        <f t="shared" si="123"/>
        <v>#REF!</v>
      </c>
      <c r="AD82" s="89" t="e">
        <f>AD67</f>
        <v>#REF!</v>
      </c>
      <c r="AE82" s="81" t="e">
        <f>AA82</f>
        <v>#REF!</v>
      </c>
      <c r="AF82" s="40" t="e">
        <f>AE82*E82</f>
        <v>#REF!</v>
      </c>
      <c r="AG82" s="90" t="e">
        <f t="shared" si="124"/>
        <v>#REF!</v>
      </c>
      <c r="AH82" s="89" t="e">
        <f>AH67</f>
        <v>#REF!</v>
      </c>
      <c r="AI82" s="81" t="e">
        <f>AE82</f>
        <v>#REF!</v>
      </c>
      <c r="AJ82" s="60" t="e">
        <f>AI82*E82</f>
        <v>#REF!</v>
      </c>
      <c r="AK82" s="90" t="e">
        <f t="shared" si="125"/>
        <v>#REF!</v>
      </c>
      <c r="AL82" s="89" t="e">
        <f>AL67</f>
        <v>#REF!</v>
      </c>
      <c r="AM82" s="128" t="e">
        <f t="shared" si="146"/>
        <v>#REF!</v>
      </c>
      <c r="AN82" s="37" t="e">
        <f>AM82*E82</f>
        <v>#REF!</v>
      </c>
      <c r="AO82" s="90" t="e">
        <f t="shared" si="126"/>
        <v>#REF!</v>
      </c>
      <c r="AP82" s="89" t="e">
        <f>AP67</f>
        <v>#REF!</v>
      </c>
      <c r="AQ82" s="82" t="e">
        <f t="shared" si="147"/>
        <v>#REF!</v>
      </c>
      <c r="AR82" s="37" t="e">
        <f>AQ82*E82</f>
        <v>#REF!</v>
      </c>
      <c r="AS82" s="90" t="e">
        <f t="shared" si="127"/>
        <v>#REF!</v>
      </c>
      <c r="AT82" s="89" t="e">
        <f>AT67</f>
        <v>#REF!</v>
      </c>
      <c r="AU82" s="82" t="e">
        <f t="shared" si="148"/>
        <v>#REF!</v>
      </c>
      <c r="AV82" s="37" t="e">
        <f>AU82*E82</f>
        <v>#REF!</v>
      </c>
      <c r="AW82" s="90" t="e">
        <f t="shared" si="128"/>
        <v>#REF!</v>
      </c>
      <c r="AX82" s="89" t="e">
        <f>AX67</f>
        <v>#REF!</v>
      </c>
      <c r="AY82" s="128" t="e">
        <f t="shared" si="149"/>
        <v>#REF!</v>
      </c>
      <c r="AZ82" s="54" t="e">
        <f>AY82*E82</f>
        <v>#REF!</v>
      </c>
      <c r="BA82" s="90" t="e">
        <f t="shared" si="129"/>
        <v>#REF!</v>
      </c>
      <c r="BB82" s="352" t="e">
        <f>BB67</f>
        <v>#REF!</v>
      </c>
      <c r="BC82" s="81" t="e">
        <f t="shared" si="150"/>
        <v>#REF!</v>
      </c>
      <c r="BD82" s="46" t="e">
        <f t="shared" si="130"/>
        <v>#REF!</v>
      </c>
      <c r="BE82" s="354" t="e">
        <f t="shared" si="131"/>
        <v>#REF!</v>
      </c>
    </row>
    <row r="83" spans="2:57" s="7" customFormat="1" ht="29.25" customHeight="1" thickBot="1">
      <c r="B83" s="34" t="s">
        <v>488</v>
      </c>
      <c r="C83" s="4" t="e">
        <f>F83*G83+J83*K83+N83*O83+R83*S83+V83*W83+Z83*AA83+AD83*AE83+AH83*AI83+AL83*AM83+AP83*AQ83+AT83*AU83+AX83*AY83</f>
        <v>#REF!</v>
      </c>
      <c r="D83" s="4" t="e">
        <f t="shared" si="116"/>
        <v>#REF!</v>
      </c>
      <c r="E83" s="22" t="e">
        <f>#REF!</f>
        <v>#REF!</v>
      </c>
      <c r="F83" s="89" t="e">
        <f>F82</f>
        <v>#REF!</v>
      </c>
      <c r="G83" s="78" t="e">
        <f>#REF!</f>
        <v>#REF!</v>
      </c>
      <c r="H83" s="9" t="e">
        <f>G83*E83</f>
        <v>#REF!</v>
      </c>
      <c r="I83" s="48" t="e">
        <f>H83*F83</f>
        <v>#REF!</v>
      </c>
      <c r="J83" s="89" t="e">
        <f>J82</f>
        <v>#REF!</v>
      </c>
      <c r="K83" s="76" t="e">
        <f>G83</f>
        <v>#REF!</v>
      </c>
      <c r="L83" s="9" t="e">
        <f>K83*E83</f>
        <v>#REF!</v>
      </c>
      <c r="M83" s="48" t="e">
        <f>L83*J83</f>
        <v>#REF!</v>
      </c>
      <c r="N83" s="89" t="e">
        <f>N82</f>
        <v>#REF!</v>
      </c>
      <c r="O83" s="76" t="e">
        <f>K83</f>
        <v>#REF!</v>
      </c>
      <c r="P83" s="9" t="e">
        <f>O83*E83</f>
        <v>#REF!</v>
      </c>
      <c r="Q83" s="48" t="e">
        <f>P83*N83</f>
        <v>#REF!</v>
      </c>
      <c r="R83" s="89" t="e">
        <f>R82</f>
        <v>#REF!</v>
      </c>
      <c r="S83" s="76" t="e">
        <f>O83</f>
        <v>#REF!</v>
      </c>
      <c r="T83" s="9" t="e">
        <f>S83*E83</f>
        <v>#REF!</v>
      </c>
      <c r="U83" s="90" t="e">
        <f>T83*R83</f>
        <v>#REF!</v>
      </c>
      <c r="V83" s="89" t="e">
        <f>V82</f>
        <v>#REF!</v>
      </c>
      <c r="W83" s="108" t="e">
        <f>S83</f>
        <v>#REF!</v>
      </c>
      <c r="X83" s="40" t="e">
        <f>W83*E83</f>
        <v>#REF!</v>
      </c>
      <c r="Y83" s="90" t="e">
        <f>X83*V83</f>
        <v>#REF!</v>
      </c>
      <c r="Z83" s="89" t="e">
        <f>Z82</f>
        <v>#REF!</v>
      </c>
      <c r="AA83" s="81" t="e">
        <f>W83</f>
        <v>#REF!</v>
      </c>
      <c r="AB83" s="40" t="e">
        <f>AA83*E83</f>
        <v>#REF!</v>
      </c>
      <c r="AC83" s="90" t="e">
        <f>AB83*Z83</f>
        <v>#REF!</v>
      </c>
      <c r="AD83" s="89" t="e">
        <f>AD82</f>
        <v>#REF!</v>
      </c>
      <c r="AE83" s="81" t="e">
        <f>AA83</f>
        <v>#REF!</v>
      </c>
      <c r="AF83" s="40" t="e">
        <f>AE83*E83</f>
        <v>#REF!</v>
      </c>
      <c r="AG83" s="90" t="e">
        <f>AF83*AD83</f>
        <v>#REF!</v>
      </c>
      <c r="AH83" s="89" t="e">
        <f>AH82</f>
        <v>#REF!</v>
      </c>
      <c r="AI83" s="81" t="e">
        <f>AE83</f>
        <v>#REF!</v>
      </c>
      <c r="AJ83" s="60" t="e">
        <f>AI83*E83</f>
        <v>#REF!</v>
      </c>
      <c r="AK83" s="90" t="e">
        <f>AJ83*AH83</f>
        <v>#REF!</v>
      </c>
      <c r="AL83" s="89" t="e">
        <f>AL82</f>
        <v>#REF!</v>
      </c>
      <c r="AM83" s="128" t="e">
        <f t="shared" si="146"/>
        <v>#REF!</v>
      </c>
      <c r="AN83" s="37" t="e">
        <f>AM83*E83</f>
        <v>#REF!</v>
      </c>
      <c r="AO83" s="90" t="e">
        <f>AN83*AL83</f>
        <v>#REF!</v>
      </c>
      <c r="AP83" s="89" t="e">
        <f>AP82</f>
        <v>#REF!</v>
      </c>
      <c r="AQ83" s="82" t="e">
        <f t="shared" si="147"/>
        <v>#REF!</v>
      </c>
      <c r="AR83" s="37" t="e">
        <f>AQ83*E83</f>
        <v>#REF!</v>
      </c>
      <c r="AS83" s="90" t="e">
        <f>AR83*AP83</f>
        <v>#REF!</v>
      </c>
      <c r="AT83" s="89" t="e">
        <f>AT82</f>
        <v>#REF!</v>
      </c>
      <c r="AU83" s="82" t="e">
        <f t="shared" si="148"/>
        <v>#REF!</v>
      </c>
      <c r="AV83" s="37" t="e">
        <f>AU83*E83</f>
        <v>#REF!</v>
      </c>
      <c r="AW83" s="90" t="e">
        <f>AV83*AT83</f>
        <v>#REF!</v>
      </c>
      <c r="AX83" s="89" t="e">
        <f>AX82</f>
        <v>#REF!</v>
      </c>
      <c r="AY83" s="128" t="e">
        <f t="shared" si="149"/>
        <v>#REF!</v>
      </c>
      <c r="AZ83" s="54" t="e">
        <f>AY83*E83</f>
        <v>#REF!</v>
      </c>
      <c r="BA83" s="90" t="e">
        <f>AZ83*AX83</f>
        <v>#REF!</v>
      </c>
      <c r="BB83" s="352" t="e">
        <f>BB82</f>
        <v>#REF!</v>
      </c>
      <c r="BC83" s="81" t="e">
        <f t="shared" si="150"/>
        <v>#REF!</v>
      </c>
      <c r="BD83" s="46" t="e">
        <f t="shared" si="130"/>
        <v>#REF!</v>
      </c>
      <c r="BE83" s="354" t="e">
        <f>BD83*BB83</f>
        <v>#REF!</v>
      </c>
    </row>
    <row r="84" spans="2:57" s="7" customFormat="1">
      <c r="B84" s="6" t="s">
        <v>126</v>
      </c>
      <c r="C84" s="4" t="e">
        <f t="shared" si="115"/>
        <v>#REF!</v>
      </c>
      <c r="D84" s="4" t="e">
        <f t="shared" si="116"/>
        <v>#REF!</v>
      </c>
      <c r="E84" s="8"/>
      <c r="F84" s="89" t="e">
        <f>F45</f>
        <v>#REF!</v>
      </c>
      <c r="G84" s="44" t="e">
        <f>#REF!</f>
        <v>#REF!</v>
      </c>
      <c r="H84" s="9" t="e">
        <f>G84*E84</f>
        <v>#REF!</v>
      </c>
      <c r="I84" s="48" t="e">
        <f t="shared" si="133"/>
        <v>#REF!</v>
      </c>
      <c r="J84" s="89" t="e">
        <f>J45</f>
        <v>#REF!</v>
      </c>
      <c r="K84" s="9" t="e">
        <f t="shared" si="145"/>
        <v>#REF!</v>
      </c>
      <c r="L84" s="9" t="e">
        <f>K84*E84</f>
        <v>#REF!</v>
      </c>
      <c r="M84" s="48" t="e">
        <f t="shared" si="119"/>
        <v>#REF!</v>
      </c>
      <c r="N84" s="89" t="e">
        <f>N45</f>
        <v>#REF!</v>
      </c>
      <c r="O84" s="9" t="e">
        <f>G84</f>
        <v>#REF!</v>
      </c>
      <c r="P84" s="9" t="e">
        <f>O84*E84</f>
        <v>#REF!</v>
      </c>
      <c r="Q84" s="48" t="e">
        <f t="shared" si="120"/>
        <v>#REF!</v>
      </c>
      <c r="R84" s="89" t="e">
        <f>R45</f>
        <v>#REF!</v>
      </c>
      <c r="S84" s="9" t="e">
        <f>G84</f>
        <v>#REF!</v>
      </c>
      <c r="T84" s="9" t="e">
        <f>S84*E84</f>
        <v>#REF!</v>
      </c>
      <c r="U84" s="90" t="e">
        <f t="shared" si="121"/>
        <v>#REF!</v>
      </c>
      <c r="V84" s="89" t="e">
        <f>V45</f>
        <v>#REF!</v>
      </c>
      <c r="W84" s="105" t="e">
        <f>G84</f>
        <v>#REF!</v>
      </c>
      <c r="X84" s="40" t="e">
        <f>W84*E84</f>
        <v>#REF!</v>
      </c>
      <c r="Y84" s="90" t="e">
        <f t="shared" si="122"/>
        <v>#REF!</v>
      </c>
      <c r="Z84" s="89" t="e">
        <f>Z45</f>
        <v>#REF!</v>
      </c>
      <c r="AA84" s="40" t="e">
        <f>W84</f>
        <v>#REF!</v>
      </c>
      <c r="AB84" s="40" t="e">
        <f>AA84*E84</f>
        <v>#REF!</v>
      </c>
      <c r="AC84" s="90" t="e">
        <f t="shared" si="123"/>
        <v>#REF!</v>
      </c>
      <c r="AD84" s="89" t="e">
        <f>AD45</f>
        <v>#REF!</v>
      </c>
      <c r="AE84" s="40" t="e">
        <f>W84</f>
        <v>#REF!</v>
      </c>
      <c r="AF84" s="40" t="e">
        <f>AE84*E84</f>
        <v>#REF!</v>
      </c>
      <c r="AG84" s="90" t="e">
        <f t="shared" si="124"/>
        <v>#REF!</v>
      </c>
      <c r="AH84" s="89" t="e">
        <f>AH45</f>
        <v>#REF!</v>
      </c>
      <c r="AI84" s="40" t="e">
        <f>W84</f>
        <v>#REF!</v>
      </c>
      <c r="AJ84" s="60" t="e">
        <f>AI84*E84</f>
        <v>#REF!</v>
      </c>
      <c r="AK84" s="90" t="e">
        <f t="shared" si="125"/>
        <v>#REF!</v>
      </c>
      <c r="AL84" s="89" t="e">
        <f>AL45</f>
        <v>#REF!</v>
      </c>
      <c r="AM84" s="125" t="e">
        <f>W84</f>
        <v>#REF!</v>
      </c>
      <c r="AN84" s="37" t="e">
        <f>AM84*E84</f>
        <v>#REF!</v>
      </c>
      <c r="AO84" s="90" t="e">
        <f t="shared" si="126"/>
        <v>#REF!</v>
      </c>
      <c r="AP84" s="89" t="e">
        <f>AP45</f>
        <v>#REF!</v>
      </c>
      <c r="AQ84" s="37" t="e">
        <f>W84</f>
        <v>#REF!</v>
      </c>
      <c r="AR84" s="37" t="e">
        <f>AQ84*E84</f>
        <v>#REF!</v>
      </c>
      <c r="AS84" s="90" t="e">
        <f t="shared" si="127"/>
        <v>#REF!</v>
      </c>
      <c r="AT84" s="89" t="e">
        <f>AT45</f>
        <v>#REF!</v>
      </c>
      <c r="AU84" s="37" t="e">
        <f>W84</f>
        <v>#REF!</v>
      </c>
      <c r="AV84" s="37" t="e">
        <f>AU84*E84</f>
        <v>#REF!</v>
      </c>
      <c r="AW84" s="90" t="e">
        <f t="shared" si="128"/>
        <v>#REF!</v>
      </c>
      <c r="AX84" s="89" t="e">
        <f>AX45</f>
        <v>#REF!</v>
      </c>
      <c r="AY84" s="125" t="e">
        <f>W84</f>
        <v>#REF!</v>
      </c>
      <c r="AZ84" s="54" t="e">
        <f>AY84*E84</f>
        <v>#REF!</v>
      </c>
      <c r="BA84" s="90" t="e">
        <f t="shared" si="129"/>
        <v>#REF!</v>
      </c>
      <c r="BB84" s="352" t="e">
        <f>BB45</f>
        <v>#REF!</v>
      </c>
      <c r="BC84" s="40" t="e">
        <f>AI84</f>
        <v>#REF!</v>
      </c>
      <c r="BD84" s="46" t="e">
        <f t="shared" si="130"/>
        <v>#REF!</v>
      </c>
      <c r="BE84" s="354" t="e">
        <f>BD84*BB84</f>
        <v>#REF!</v>
      </c>
    </row>
    <row r="85" spans="2:57" s="7" customFormat="1">
      <c r="B85" s="168" t="s">
        <v>248</v>
      </c>
      <c r="C85" s="4">
        <f t="shared" si="115"/>
        <v>0</v>
      </c>
      <c r="D85" s="4" t="e">
        <f t="shared" si="116"/>
        <v>#REF!</v>
      </c>
      <c r="E85" s="8" t="e">
        <f>#REF!</f>
        <v>#REF!</v>
      </c>
      <c r="F85" s="161"/>
      <c r="G85" s="162"/>
      <c r="H85" s="163" t="e">
        <f>SUM(H72:H84)</f>
        <v>#REF!</v>
      </c>
      <c r="I85" s="164" t="e">
        <f>SUM(I72:I84)</f>
        <v>#REF!</v>
      </c>
      <c r="J85" s="161"/>
      <c r="K85" s="163"/>
      <c r="L85" s="163" t="e">
        <f>SUM(L72:L84)</f>
        <v>#REF!</v>
      </c>
      <c r="M85" s="164" t="e">
        <f>SUM(M72:M84)</f>
        <v>#REF!</v>
      </c>
      <c r="N85" s="161"/>
      <c r="O85" s="163"/>
      <c r="P85" s="163" t="e">
        <f>SUM(P72:P84)</f>
        <v>#REF!</v>
      </c>
      <c r="Q85" s="164" t="e">
        <f>SUM(Q72:Q84)</f>
        <v>#REF!</v>
      </c>
      <c r="R85" s="161"/>
      <c r="S85" s="163"/>
      <c r="T85" s="163" t="e">
        <f>SUM(T72:T84)</f>
        <v>#REF!</v>
      </c>
      <c r="U85" s="164" t="e">
        <f>SUM(U72:U84)</f>
        <v>#REF!</v>
      </c>
      <c r="V85" s="161"/>
      <c r="W85" s="165"/>
      <c r="X85" s="163" t="e">
        <f>SUM(X72:X84)</f>
        <v>#REF!</v>
      </c>
      <c r="Y85" s="164" t="e">
        <f>SUM(Y72:Y84)</f>
        <v>#REF!</v>
      </c>
      <c r="Z85" s="161"/>
      <c r="AA85" s="165"/>
      <c r="AB85" s="163" t="e">
        <f>SUM(AB72:AB84)</f>
        <v>#REF!</v>
      </c>
      <c r="AC85" s="164" t="e">
        <f>SUM(AC72:AC84)</f>
        <v>#REF!</v>
      </c>
      <c r="AD85" s="161"/>
      <c r="AE85" s="165"/>
      <c r="AF85" s="163" t="e">
        <f>SUM(AF72:AF84)</f>
        <v>#REF!</v>
      </c>
      <c r="AG85" s="164" t="e">
        <f>SUM(AG72:AG84)</f>
        <v>#REF!</v>
      </c>
      <c r="AH85" s="161"/>
      <c r="AI85" s="165"/>
      <c r="AJ85" s="163" t="e">
        <f>SUM(AJ72:AJ84)</f>
        <v>#REF!</v>
      </c>
      <c r="AK85" s="164" t="e">
        <f>SUM(AK72:AK84)</f>
        <v>#REF!</v>
      </c>
      <c r="AL85" s="161"/>
      <c r="AM85" s="166"/>
      <c r="AN85" s="163" t="e">
        <f>SUM(AN72:AN84)</f>
        <v>#REF!</v>
      </c>
      <c r="AO85" s="164" t="e">
        <f>SUM(AO72:AO84)</f>
        <v>#REF!</v>
      </c>
      <c r="AP85" s="161"/>
      <c r="AQ85" s="166"/>
      <c r="AR85" s="163" t="e">
        <f>SUM(AR72:AR84)</f>
        <v>#REF!</v>
      </c>
      <c r="AS85" s="164" t="e">
        <f>SUM(AS72:AS84)</f>
        <v>#REF!</v>
      </c>
      <c r="AT85" s="161"/>
      <c r="AU85" s="166"/>
      <c r="AV85" s="163" t="e">
        <f>SUM(AV72:AV84)</f>
        <v>#REF!</v>
      </c>
      <c r="AW85" s="164" t="e">
        <f>SUM(AW72:AW84)</f>
        <v>#REF!</v>
      </c>
      <c r="AX85" s="161"/>
      <c r="AY85" s="166"/>
      <c r="AZ85" s="163" t="e">
        <f>SUM(AZ72:AZ84)</f>
        <v>#REF!</v>
      </c>
      <c r="BA85" s="164" t="e">
        <f>SUM(BA72:BA84)</f>
        <v>#REF!</v>
      </c>
      <c r="BB85" s="355"/>
      <c r="BC85" s="165"/>
      <c r="BD85" s="165" t="e">
        <f>SUM(BD72:BD84)</f>
        <v>#REF!</v>
      </c>
      <c r="BE85" s="355" t="e">
        <f>SUM(BE72:BE84)</f>
        <v>#REF!</v>
      </c>
    </row>
    <row r="86" spans="2:57" s="7" customFormat="1">
      <c r="B86" s="168" t="s">
        <v>244</v>
      </c>
      <c r="C86" s="161"/>
      <c r="D86" s="4" t="e">
        <f t="shared" si="116"/>
        <v>#REF!</v>
      </c>
      <c r="E86" s="74"/>
      <c r="F86" s="161"/>
      <c r="G86" s="162"/>
      <c r="H86" s="170" t="e">
        <f>#REF!</f>
        <v>#REF!</v>
      </c>
      <c r="I86" s="170" t="e">
        <f>#REF!</f>
        <v>#REF!</v>
      </c>
      <c r="J86" s="161"/>
      <c r="K86" s="163"/>
      <c r="L86" s="170" t="e">
        <f>#REF!</f>
        <v>#REF!</v>
      </c>
      <c r="M86" s="170" t="e">
        <f>#REF!</f>
        <v>#REF!</v>
      </c>
      <c r="N86" s="161"/>
      <c r="O86" s="163"/>
      <c r="P86" s="170" t="e">
        <f>#REF!</f>
        <v>#REF!</v>
      </c>
      <c r="Q86" s="170" t="e">
        <f>#REF!</f>
        <v>#REF!</v>
      </c>
      <c r="R86" s="161"/>
      <c r="S86" s="163"/>
      <c r="T86" s="170" t="e">
        <f>#REF!</f>
        <v>#REF!</v>
      </c>
      <c r="U86" s="170" t="e">
        <f>#REF!</f>
        <v>#REF!</v>
      </c>
      <c r="V86" s="161"/>
      <c r="W86" s="165"/>
      <c r="X86" s="170" t="e">
        <f>#REF!</f>
        <v>#REF!</v>
      </c>
      <c r="Y86" s="170" t="e">
        <f>#REF!</f>
        <v>#REF!</v>
      </c>
      <c r="Z86" s="161"/>
      <c r="AA86" s="165"/>
      <c r="AB86" s="170" t="e">
        <f>#REF!</f>
        <v>#REF!</v>
      </c>
      <c r="AC86" s="170" t="e">
        <f>#REF!</f>
        <v>#REF!</v>
      </c>
      <c r="AD86" s="170" t="e">
        <f>#REF!</f>
        <v>#REF!</v>
      </c>
      <c r="AE86" s="170" t="e">
        <f>#REF!</f>
        <v>#REF!</v>
      </c>
      <c r="AF86" s="170" t="e">
        <f>#REF!</f>
        <v>#REF!</v>
      </c>
      <c r="AG86" s="170" t="e">
        <f>#REF!</f>
        <v>#REF!</v>
      </c>
      <c r="AH86" s="170" t="e">
        <f>#REF!</f>
        <v>#REF!</v>
      </c>
      <c r="AI86" s="170" t="e">
        <f>#REF!</f>
        <v>#REF!</v>
      </c>
      <c r="AJ86" s="170" t="e">
        <f>#REF!</f>
        <v>#REF!</v>
      </c>
      <c r="AK86" s="170" t="e">
        <f>#REF!</f>
        <v>#REF!</v>
      </c>
      <c r="AL86" s="170" t="e">
        <f>#REF!</f>
        <v>#REF!</v>
      </c>
      <c r="AM86" s="170" t="e">
        <f>#REF!</f>
        <v>#REF!</v>
      </c>
      <c r="AN86" s="170" t="e">
        <f>#REF!</f>
        <v>#REF!</v>
      </c>
      <c r="AO86" s="170" t="e">
        <f>#REF!</f>
        <v>#REF!</v>
      </c>
      <c r="AP86" s="170" t="e">
        <f>#REF!</f>
        <v>#REF!</v>
      </c>
      <c r="AQ86" s="170" t="e">
        <f>#REF!</f>
        <v>#REF!</v>
      </c>
      <c r="AR86" s="170" t="e">
        <f>#REF!</f>
        <v>#REF!</v>
      </c>
      <c r="AS86" s="170" t="e">
        <f>#REF!</f>
        <v>#REF!</v>
      </c>
      <c r="AT86" s="170" t="e">
        <f>#REF!</f>
        <v>#REF!</v>
      </c>
      <c r="AU86" s="170" t="e">
        <f>#REF!</f>
        <v>#REF!</v>
      </c>
      <c r="AV86" s="170" t="e">
        <f>#REF!</f>
        <v>#REF!</v>
      </c>
      <c r="AW86" s="170" t="e">
        <f>#REF!</f>
        <v>#REF!</v>
      </c>
      <c r="AX86" s="170" t="e">
        <f>#REF!</f>
        <v>#REF!</v>
      </c>
      <c r="AY86" s="170" t="e">
        <f>#REF!</f>
        <v>#REF!</v>
      </c>
      <c r="AZ86" s="170" t="e">
        <f>#REF!</f>
        <v>#REF!</v>
      </c>
      <c r="BA86" s="170" t="e">
        <f>#REF!</f>
        <v>#REF!</v>
      </c>
      <c r="BB86" s="357" t="e">
        <f>#REF!</f>
        <v>#REF!</v>
      </c>
      <c r="BC86" s="357" t="e">
        <f>#REF!</f>
        <v>#REF!</v>
      </c>
      <c r="BD86" s="357" t="e">
        <f>#REF!</f>
        <v>#REF!</v>
      </c>
      <c r="BE86" s="357" t="e">
        <f>#REF!</f>
        <v>#REF!</v>
      </c>
    </row>
    <row r="87" spans="2:57" s="7" customFormat="1" ht="30">
      <c r="B87" s="168" t="s">
        <v>249</v>
      </c>
      <c r="C87" s="4">
        <f>F87*G87+J87*K87+N87*O87+R87*S87+V87*W87+Z87*AA87+AD87*AE87+AH87*AI87+AL87*AM87+AP87*AQ87+AT87*AU87+AX87*AY87</f>
        <v>0</v>
      </c>
      <c r="D87" s="4" t="e">
        <f t="shared" si="116"/>
        <v>#REF!</v>
      </c>
      <c r="E87" s="22" t="e">
        <f>#REF!</f>
        <v>#REF!</v>
      </c>
      <c r="F87" s="161"/>
      <c r="G87" s="162"/>
      <c r="H87" s="163" t="e">
        <f>H85*(1-H86)</f>
        <v>#REF!</v>
      </c>
      <c r="I87" s="163" t="e">
        <f>I85*(1-I86)</f>
        <v>#REF!</v>
      </c>
      <c r="J87" s="161"/>
      <c r="K87" s="163"/>
      <c r="L87" s="163" t="e">
        <f>L85*(1-L86)</f>
        <v>#REF!</v>
      </c>
      <c r="M87" s="163" t="e">
        <f>M85*(1-M86)</f>
        <v>#REF!</v>
      </c>
      <c r="N87" s="161"/>
      <c r="O87" s="163"/>
      <c r="P87" s="163" t="e">
        <f>P85*(1-P86)</f>
        <v>#REF!</v>
      </c>
      <c r="Q87" s="163" t="e">
        <f>Q85*(1-Q86)</f>
        <v>#REF!</v>
      </c>
      <c r="R87" s="161"/>
      <c r="S87" s="163"/>
      <c r="T87" s="163" t="e">
        <f>T85*(1-T86)</f>
        <v>#REF!</v>
      </c>
      <c r="U87" s="163" t="e">
        <f>U85*(1-U86)</f>
        <v>#REF!</v>
      </c>
      <c r="V87" s="161"/>
      <c r="W87" s="165"/>
      <c r="X87" s="163" t="e">
        <f>X85*(1-X86)</f>
        <v>#REF!</v>
      </c>
      <c r="Y87" s="163" t="e">
        <f>Y85*(1-Y86)</f>
        <v>#REF!</v>
      </c>
      <c r="Z87" s="161"/>
      <c r="AA87" s="165"/>
      <c r="AB87" s="163" t="e">
        <f>AB85*(1-AB86)</f>
        <v>#REF!</v>
      </c>
      <c r="AC87" s="163" t="e">
        <f>AC85*(1-AC86)</f>
        <v>#REF!</v>
      </c>
      <c r="AD87" s="161"/>
      <c r="AE87" s="165"/>
      <c r="AF87" s="163" t="e">
        <f>AF85*(1-AF86)</f>
        <v>#REF!</v>
      </c>
      <c r="AG87" s="163" t="e">
        <f>AG85*(1-AG86)</f>
        <v>#REF!</v>
      </c>
      <c r="AH87" s="161"/>
      <c r="AI87" s="165"/>
      <c r="AJ87" s="163" t="e">
        <f>AJ85*(1-AJ86)</f>
        <v>#REF!</v>
      </c>
      <c r="AK87" s="163" t="e">
        <f>AK85*(1-AK86)</f>
        <v>#REF!</v>
      </c>
      <c r="AL87" s="161"/>
      <c r="AM87" s="166"/>
      <c r="AN87" s="163" t="e">
        <f>AN85*(1-AN86)</f>
        <v>#REF!</v>
      </c>
      <c r="AO87" s="163" t="e">
        <f>AO85*(1-AO86)</f>
        <v>#REF!</v>
      </c>
      <c r="AP87" s="161"/>
      <c r="AQ87" s="166"/>
      <c r="AR87" s="163" t="e">
        <f>AR85*(1-AR86)</f>
        <v>#REF!</v>
      </c>
      <c r="AS87" s="163" t="e">
        <f>AS85*(1-AS86)</f>
        <v>#REF!</v>
      </c>
      <c r="AT87" s="161"/>
      <c r="AU87" s="166"/>
      <c r="AV87" s="163" t="e">
        <f>AV85*(1-AV86)</f>
        <v>#REF!</v>
      </c>
      <c r="AW87" s="163" t="e">
        <f>AW85*(1-AW86)</f>
        <v>#REF!</v>
      </c>
      <c r="AX87" s="161"/>
      <c r="AY87" s="166"/>
      <c r="AZ87" s="163" t="e">
        <f>AZ85*(1-AZ86)</f>
        <v>#REF!</v>
      </c>
      <c r="BA87" s="163" t="e">
        <f>BA85*(1-BA86)</f>
        <v>#REF!</v>
      </c>
      <c r="BB87" s="355"/>
      <c r="BC87" s="165"/>
      <c r="BD87" s="165" t="e">
        <f>BD85*(1-BD86)</f>
        <v>#REF!</v>
      </c>
      <c r="BE87" s="165" t="e">
        <f>BE85*(1-BE86)</f>
        <v>#REF!</v>
      </c>
    </row>
    <row r="88" spans="2:57" ht="29.25" customHeight="1">
      <c r="D88" s="4">
        <f t="shared" si="116"/>
        <v>0</v>
      </c>
      <c r="BB88" s="356"/>
      <c r="BC88" s="356"/>
      <c r="BD88" s="356"/>
      <c r="BE88" s="356"/>
    </row>
    <row r="89" spans="2:57" ht="29.25" customHeight="1">
      <c r="B89" s="32"/>
      <c r="C89" s="4" t="e">
        <f>F89*G89+J89*K89+N89*O89+R89*S89+V89*W89+Z89*AA89+AD89*AE89+AH89*AI89+AL89*AM89+AP89*AQ89+AT89*AU89+AX89*AY89</f>
        <v>#REF!</v>
      </c>
      <c r="D89" s="4" t="e">
        <f t="shared" si="116"/>
        <v>#REF!</v>
      </c>
      <c r="E89" s="33"/>
      <c r="F89" s="89" t="e">
        <f>F25</f>
        <v>#REF!</v>
      </c>
      <c r="G89" s="45"/>
      <c r="H89" s="45"/>
      <c r="I89" s="48" t="e">
        <f>H89*F89</f>
        <v>#REF!</v>
      </c>
      <c r="J89" s="89" t="e">
        <f>J25</f>
        <v>#REF!</v>
      </c>
      <c r="K89" s="45"/>
      <c r="L89" s="45"/>
      <c r="M89" s="48" t="e">
        <f>L89*J89</f>
        <v>#REF!</v>
      </c>
      <c r="N89" s="89" t="e">
        <f>N25</f>
        <v>#REF!</v>
      </c>
      <c r="O89" s="45"/>
      <c r="P89" s="45"/>
      <c r="Q89" s="48" t="e">
        <f>P89*N89</f>
        <v>#REF!</v>
      </c>
      <c r="R89" s="89" t="e">
        <f>R25</f>
        <v>#REF!</v>
      </c>
      <c r="S89" s="45"/>
      <c r="T89" s="45"/>
      <c r="U89" s="90" t="e">
        <f>T89*R89</f>
        <v>#REF!</v>
      </c>
      <c r="V89" s="89" t="e">
        <f>V25</f>
        <v>#REF!</v>
      </c>
      <c r="W89" s="107"/>
      <c r="X89" s="42"/>
      <c r="Y89" s="90" t="e">
        <f>X89*V89</f>
        <v>#REF!</v>
      </c>
      <c r="Z89" s="89" t="e">
        <f>Z25</f>
        <v>#REF!</v>
      </c>
      <c r="AA89" s="42"/>
      <c r="AB89" s="42"/>
      <c r="AC89" s="90" t="e">
        <f>AB89*Z89</f>
        <v>#REF!</v>
      </c>
      <c r="AD89" s="89" t="e">
        <f>AD25</f>
        <v>#REF!</v>
      </c>
      <c r="AE89" s="42"/>
      <c r="AF89" s="42"/>
      <c r="AG89" s="90" t="e">
        <f>AF89*AD89</f>
        <v>#REF!</v>
      </c>
      <c r="AH89" s="89" t="e">
        <f>AH25</f>
        <v>#REF!</v>
      </c>
      <c r="AI89" s="42"/>
      <c r="AJ89" s="62"/>
      <c r="AK89" s="90" t="e">
        <f>AJ89*AH89</f>
        <v>#REF!</v>
      </c>
      <c r="AL89" s="89" t="e">
        <f>AL25</f>
        <v>#REF!</v>
      </c>
      <c r="AM89" s="127"/>
      <c r="AN89" s="64"/>
      <c r="AO89" s="90" t="e">
        <f>AN89*AL89</f>
        <v>#REF!</v>
      </c>
      <c r="AP89" s="89" t="e">
        <f>AP25</f>
        <v>#REF!</v>
      </c>
      <c r="AQ89" s="64"/>
      <c r="AR89" s="64"/>
      <c r="AS89" s="90" t="e">
        <f>AR89*AP89</f>
        <v>#REF!</v>
      </c>
      <c r="AT89" s="89" t="e">
        <f>AT25</f>
        <v>#REF!</v>
      </c>
      <c r="AU89" s="64"/>
      <c r="AV89" s="64"/>
      <c r="AW89" s="90" t="e">
        <f>AV89*AT89</f>
        <v>#REF!</v>
      </c>
      <c r="AX89" s="89" t="e">
        <f>AX25</f>
        <v>#REF!</v>
      </c>
      <c r="AY89" s="127"/>
      <c r="AZ89" s="66"/>
      <c r="BA89" s="90" t="e">
        <f>AZ89*AX89</f>
        <v>#REF!</v>
      </c>
      <c r="BB89" s="352" t="e">
        <f>BB25</f>
        <v>#REF!</v>
      </c>
      <c r="BC89" s="42"/>
      <c r="BD89" s="42"/>
      <c r="BE89" s="354" t="e">
        <f>BD89*BB89</f>
        <v>#REF!</v>
      </c>
    </row>
    <row r="90" spans="2:57">
      <c r="B90" s="35" t="s">
        <v>130</v>
      </c>
      <c r="C90" s="4" t="e">
        <f>F90*G90+J90*K90+N90*O90+R90*S90+V90*W90+Z90*AA90+AD90*AE90+AH90*AI90+AL90*AM90+AP90*AQ90+AT90*AU90+AX90*AY90</f>
        <v>#REF!</v>
      </c>
      <c r="D90" s="4" t="e">
        <f t="shared" si="116"/>
        <v>#REF!</v>
      </c>
      <c r="E90" s="4" t="s">
        <v>117</v>
      </c>
      <c r="F90" s="89" t="e">
        <f>F89</f>
        <v>#REF!</v>
      </c>
      <c r="G90" s="45"/>
      <c r="H90" s="9" t="e">
        <f>H54+H70+H87</f>
        <v>#REF!</v>
      </c>
      <c r="I90" s="48" t="e">
        <f>H90*F90</f>
        <v>#REF!</v>
      </c>
      <c r="J90" s="89" t="e">
        <f>J89</f>
        <v>#REF!</v>
      </c>
      <c r="K90" s="45"/>
      <c r="L90" s="9" t="e">
        <f>L54+L70+L87</f>
        <v>#REF!</v>
      </c>
      <c r="M90" s="48" t="e">
        <f>L90*J90</f>
        <v>#REF!</v>
      </c>
      <c r="N90" s="89" t="e">
        <f>N89</f>
        <v>#REF!</v>
      </c>
      <c r="O90" s="45"/>
      <c r="P90" s="9" t="e">
        <f>P54+P70+P87</f>
        <v>#REF!</v>
      </c>
      <c r="Q90" s="48" t="e">
        <f>P90*N90</f>
        <v>#REF!</v>
      </c>
      <c r="R90" s="89" t="e">
        <f>R89</f>
        <v>#REF!</v>
      </c>
      <c r="S90" s="45"/>
      <c r="T90" s="9" t="e">
        <f>T54+T70+T87</f>
        <v>#REF!</v>
      </c>
      <c r="U90" s="90" t="e">
        <f>T90*R90</f>
        <v>#REF!</v>
      </c>
      <c r="V90" s="89" t="e">
        <f>V89</f>
        <v>#REF!</v>
      </c>
      <c r="W90" s="107"/>
      <c r="X90" s="9" t="e">
        <f>X54+X70+X87</f>
        <v>#REF!</v>
      </c>
      <c r="Y90" s="90" t="e">
        <f>X90*V90</f>
        <v>#REF!</v>
      </c>
      <c r="Z90" s="89" t="e">
        <f>Z89</f>
        <v>#REF!</v>
      </c>
      <c r="AA90" s="42"/>
      <c r="AB90" s="9" t="e">
        <f>AB54+AB70+AB87</f>
        <v>#REF!</v>
      </c>
      <c r="AC90" s="90" t="e">
        <f>AB90*Z90</f>
        <v>#REF!</v>
      </c>
      <c r="AD90" s="89" t="e">
        <f>AD89</f>
        <v>#REF!</v>
      </c>
      <c r="AE90" s="42"/>
      <c r="AF90" s="9" t="e">
        <f>AF54+AF70+AF87</f>
        <v>#REF!</v>
      </c>
      <c r="AG90" s="90" t="e">
        <f>AF90*AD90</f>
        <v>#REF!</v>
      </c>
      <c r="AH90" s="89" t="e">
        <f>AH89</f>
        <v>#REF!</v>
      </c>
      <c r="AI90" s="42"/>
      <c r="AJ90" s="9" t="e">
        <f>AJ54+AJ70+AJ87</f>
        <v>#REF!</v>
      </c>
      <c r="AK90" s="90" t="e">
        <f>AJ90*AH90</f>
        <v>#REF!</v>
      </c>
      <c r="AL90" s="89" t="e">
        <f>AL89</f>
        <v>#REF!</v>
      </c>
      <c r="AM90" s="127"/>
      <c r="AN90" s="9" t="e">
        <f>AN54+AN70+AN87</f>
        <v>#REF!</v>
      </c>
      <c r="AO90" s="90" t="e">
        <f>AN90*AL90</f>
        <v>#REF!</v>
      </c>
      <c r="AP90" s="89" t="e">
        <f>AP89</f>
        <v>#REF!</v>
      </c>
      <c r="AQ90" s="64"/>
      <c r="AR90" s="9" t="e">
        <f>AR54+AR70+AR87</f>
        <v>#REF!</v>
      </c>
      <c r="AS90" s="90" t="e">
        <f>AR90*AP90</f>
        <v>#REF!</v>
      </c>
      <c r="AT90" s="89" t="e">
        <f>AT89</f>
        <v>#REF!</v>
      </c>
      <c r="AU90" s="64"/>
      <c r="AV90" s="9" t="e">
        <f>AV54+AV70+AV87</f>
        <v>#REF!</v>
      </c>
      <c r="AW90" s="90" t="e">
        <f>AV90*AT90</f>
        <v>#REF!</v>
      </c>
      <c r="AX90" s="89" t="e">
        <f>AX89</f>
        <v>#REF!</v>
      </c>
      <c r="AY90" s="127"/>
      <c r="AZ90" s="9" t="e">
        <f>AZ54+AZ70+AZ87</f>
        <v>#REF!</v>
      </c>
      <c r="BA90" s="90" t="e">
        <f>AZ90*AX90</f>
        <v>#REF!</v>
      </c>
      <c r="BB90" s="352" t="e">
        <f>BB89</f>
        <v>#REF!</v>
      </c>
      <c r="BC90" s="42"/>
      <c r="BD90" s="40" t="e">
        <f>BD54+BD70+BD87</f>
        <v>#REF!</v>
      </c>
      <c r="BE90" s="354" t="e">
        <f>BD90*BB90</f>
        <v>#REF!</v>
      </c>
    </row>
    <row r="91" spans="2:57">
      <c r="B91" s="35" t="s">
        <v>131</v>
      </c>
      <c r="C91" s="4" t="e">
        <f>F91*G91+J91*K91+N91*O91+R91*S91+V91*W91+Z91*AA91+AD91*AE91+AH91*AI91+AL91*AM91+AP91*AQ91+AT91*AU91+AX91*AY91</f>
        <v>#REF!</v>
      </c>
      <c r="D91" s="4" t="e">
        <f t="shared" si="116"/>
        <v>#REF!</v>
      </c>
      <c r="E91" s="4" t="s">
        <v>117</v>
      </c>
      <c r="F91" s="89" t="e">
        <f>F90</f>
        <v>#REF!</v>
      </c>
      <c r="G91" s="45"/>
      <c r="H91" s="9" t="e">
        <f>H90*E1</f>
        <v>#REF!</v>
      </c>
      <c r="I91" s="48" t="e">
        <f>H91*F91</f>
        <v>#REF!</v>
      </c>
      <c r="J91" s="89" t="e">
        <f>J90</f>
        <v>#REF!</v>
      </c>
      <c r="K91" s="45"/>
      <c r="L91" s="9" t="e">
        <f>L90*E1</f>
        <v>#REF!</v>
      </c>
      <c r="M91" s="48" t="e">
        <f>L91*J91</f>
        <v>#REF!</v>
      </c>
      <c r="N91" s="89" t="e">
        <f>N90</f>
        <v>#REF!</v>
      </c>
      <c r="O91" s="45"/>
      <c r="P91" s="9" t="e">
        <f>P90*E1</f>
        <v>#REF!</v>
      </c>
      <c r="Q91" s="48" t="e">
        <f>P91*N91</f>
        <v>#REF!</v>
      </c>
      <c r="R91" s="89" t="e">
        <f>R90</f>
        <v>#REF!</v>
      </c>
      <c r="S91" s="45"/>
      <c r="T91" s="9" t="e">
        <f>T90*E1</f>
        <v>#REF!</v>
      </c>
      <c r="U91" s="90" t="e">
        <f>T91*R91</f>
        <v>#REF!</v>
      </c>
      <c r="V91" s="89" t="e">
        <f>V90</f>
        <v>#REF!</v>
      </c>
      <c r="W91" s="107"/>
      <c r="X91" s="40" t="e">
        <f>X90*E1</f>
        <v>#REF!</v>
      </c>
      <c r="Y91" s="90" t="e">
        <f>X91*V91</f>
        <v>#REF!</v>
      </c>
      <c r="Z91" s="89" t="e">
        <f>Z90</f>
        <v>#REF!</v>
      </c>
      <c r="AA91" s="42"/>
      <c r="AB91" s="40" t="e">
        <f>AB90*E1</f>
        <v>#REF!</v>
      </c>
      <c r="AC91" s="90" t="e">
        <f>AB91*Z91</f>
        <v>#REF!</v>
      </c>
      <c r="AD91" s="89" t="e">
        <f>AD90</f>
        <v>#REF!</v>
      </c>
      <c r="AE91" s="42"/>
      <c r="AF91" s="40" t="e">
        <f>AF90*E1</f>
        <v>#REF!</v>
      </c>
      <c r="AG91" s="90" t="e">
        <f>AF91*AD91</f>
        <v>#REF!</v>
      </c>
      <c r="AH91" s="89" t="e">
        <f>AH90</f>
        <v>#REF!</v>
      </c>
      <c r="AI91" s="42"/>
      <c r="AJ91" s="60" t="e">
        <f>AJ90*E1</f>
        <v>#REF!</v>
      </c>
      <c r="AK91" s="90" t="e">
        <f>AJ91*AH91</f>
        <v>#REF!</v>
      </c>
      <c r="AL91" s="89" t="e">
        <f>AL90</f>
        <v>#REF!</v>
      </c>
      <c r="AM91" s="127"/>
      <c r="AN91" s="37" t="e">
        <f>AN90*E1</f>
        <v>#REF!</v>
      </c>
      <c r="AO91" s="90" t="e">
        <f>AN91*AL91</f>
        <v>#REF!</v>
      </c>
      <c r="AP91" s="89" t="e">
        <f>AP90</f>
        <v>#REF!</v>
      </c>
      <c r="AQ91" s="64"/>
      <c r="AR91" s="37" t="e">
        <f>AR90*E1</f>
        <v>#REF!</v>
      </c>
      <c r="AS91" s="90" t="e">
        <f>AR91*AP91</f>
        <v>#REF!</v>
      </c>
      <c r="AT91" s="89" t="e">
        <f>AT90</f>
        <v>#REF!</v>
      </c>
      <c r="AU91" s="64"/>
      <c r="AV91" s="37" t="e">
        <f>AV90*E1</f>
        <v>#REF!</v>
      </c>
      <c r="AW91" s="90" t="e">
        <f>AV91*AT91</f>
        <v>#REF!</v>
      </c>
      <c r="AX91" s="89" t="e">
        <f>AX90</f>
        <v>#REF!</v>
      </c>
      <c r="AY91" s="127"/>
      <c r="AZ91" s="54" t="e">
        <f>AZ90*E1</f>
        <v>#REF!</v>
      </c>
      <c r="BA91" s="90" t="e">
        <f>AZ91*AX91</f>
        <v>#REF!</v>
      </c>
      <c r="BB91" s="352" t="e">
        <f>BB90</f>
        <v>#REF!</v>
      </c>
      <c r="BC91" s="42"/>
      <c r="BD91" s="40" t="e">
        <f>BD90*E1</f>
        <v>#REF!</v>
      </c>
      <c r="BE91" s="354" t="e">
        <f>BD91*BB91</f>
        <v>#REF!</v>
      </c>
    </row>
    <row r="92" spans="2:57" ht="15.75" thickBot="1">
      <c r="D92" s="4">
        <f t="shared" si="116"/>
        <v>0</v>
      </c>
      <c r="BB92" s="356"/>
      <c r="BC92" s="356"/>
      <c r="BD92" s="356"/>
      <c r="BE92" s="356"/>
    </row>
    <row r="93" spans="2:57" s="7" customFormat="1" ht="15" customHeight="1" thickBot="1">
      <c r="B93" s="6" t="s">
        <v>202</v>
      </c>
      <c r="C93" s="4" t="e">
        <f t="shared" ref="C93:C109" si="151">F93*G93+J93*K93+N93*O93+R93*S93+V93*W93+Z93*AA93+AD93*AE93+AH93*AI93+AL93*AM93+AP93*AQ93+AT93*AU93+AX93*AY93</f>
        <v>#REF!</v>
      </c>
      <c r="D93" s="4" t="e">
        <f t="shared" si="116"/>
        <v>#REF!</v>
      </c>
      <c r="E93" s="8" t="e">
        <f>#REF!</f>
        <v>#REF!</v>
      </c>
      <c r="F93" s="89" t="e">
        <f>F108</f>
        <v>#REF!</v>
      </c>
      <c r="G93" s="44" t="e">
        <f>#REF!+#REF!*#REF!</f>
        <v>#REF!</v>
      </c>
      <c r="H93" s="9" t="e">
        <f t="shared" ref="H93:I97" si="152">G93*E93</f>
        <v>#REF!</v>
      </c>
      <c r="I93" s="48" t="e">
        <f t="shared" si="152"/>
        <v>#REF!</v>
      </c>
      <c r="J93" s="89" t="e">
        <f>J108</f>
        <v>#REF!</v>
      </c>
      <c r="K93" s="44" t="e">
        <f>G93</f>
        <v>#REF!</v>
      </c>
      <c r="L93" s="9" t="e">
        <f>K93*E93</f>
        <v>#REF!</v>
      </c>
      <c r="M93" s="48" t="e">
        <f t="shared" ref="M93:M109" si="153">L93*J93</f>
        <v>#REF!</v>
      </c>
      <c r="N93" s="89" t="e">
        <f>N108</f>
        <v>#REF!</v>
      </c>
      <c r="O93" s="44" t="e">
        <f>K93</f>
        <v>#REF!</v>
      </c>
      <c r="P93" s="9" t="e">
        <f>O93*E93</f>
        <v>#REF!</v>
      </c>
      <c r="Q93" s="48" t="e">
        <f t="shared" ref="Q93:Q109" si="154">P93*N93</f>
        <v>#REF!</v>
      </c>
      <c r="R93" s="89" t="e">
        <f>R108</f>
        <v>#REF!</v>
      </c>
      <c r="S93" s="44" t="e">
        <f>O93</f>
        <v>#REF!</v>
      </c>
      <c r="T93" s="9" t="e">
        <f>S93*E93</f>
        <v>#REF!</v>
      </c>
      <c r="U93" s="90" t="e">
        <f t="shared" ref="U93:U109" si="155">T93*R93</f>
        <v>#REF!</v>
      </c>
      <c r="V93" s="89" t="e">
        <f>V108</f>
        <v>#REF!</v>
      </c>
      <c r="W93" s="106" t="e">
        <f>S93</f>
        <v>#REF!</v>
      </c>
      <c r="X93" s="40" t="e">
        <f>W93*E93</f>
        <v>#REF!</v>
      </c>
      <c r="Y93" s="90" t="e">
        <f t="shared" ref="Y93:Y109" si="156">X93*V93</f>
        <v>#REF!</v>
      </c>
      <c r="Z93" s="89" t="e">
        <f>Z108</f>
        <v>#REF!</v>
      </c>
      <c r="AA93" s="41" t="e">
        <f>W93</f>
        <v>#REF!</v>
      </c>
      <c r="AB93" s="40" t="e">
        <f>AA93*E93</f>
        <v>#REF!</v>
      </c>
      <c r="AC93" s="90" t="e">
        <f t="shared" ref="AC93:AC109" si="157">AB93*Z93</f>
        <v>#REF!</v>
      </c>
      <c r="AD93" s="89" t="e">
        <f>AD108</f>
        <v>#REF!</v>
      </c>
      <c r="AE93" s="41" t="e">
        <f>AA93</f>
        <v>#REF!</v>
      </c>
      <c r="AF93" s="40" t="e">
        <f>AE93*E93</f>
        <v>#REF!</v>
      </c>
      <c r="AG93" s="90" t="e">
        <f t="shared" ref="AG93:AG109" si="158">AF93*AD93</f>
        <v>#REF!</v>
      </c>
      <c r="AH93" s="89" t="e">
        <f>AH108</f>
        <v>#REF!</v>
      </c>
      <c r="AI93" s="41" t="e">
        <f>AE93</f>
        <v>#REF!</v>
      </c>
      <c r="AJ93" s="60" t="e">
        <f>AI93*E93</f>
        <v>#REF!</v>
      </c>
      <c r="AK93" s="90" t="e">
        <f t="shared" ref="AK93:AK109" si="159">AJ93*AH93</f>
        <v>#REF!</v>
      </c>
      <c r="AL93" s="89" t="e">
        <f>AL108</f>
        <v>#REF!</v>
      </c>
      <c r="AM93" s="126" t="e">
        <f>AI93</f>
        <v>#REF!</v>
      </c>
      <c r="AN93" s="37" t="e">
        <f>AM93*E93</f>
        <v>#REF!</v>
      </c>
      <c r="AO93" s="90" t="e">
        <f t="shared" ref="AO93:AO109" si="160">AN93*AL93</f>
        <v>#REF!</v>
      </c>
      <c r="AP93" s="89" t="e">
        <f>AP108</f>
        <v>#REF!</v>
      </c>
      <c r="AQ93" s="55" t="e">
        <f>AM93</f>
        <v>#REF!</v>
      </c>
      <c r="AR93" s="37" t="e">
        <f>AQ93*E93</f>
        <v>#REF!</v>
      </c>
      <c r="AS93" s="90" t="e">
        <f t="shared" ref="AS93:AS109" si="161">AR93*AP93</f>
        <v>#REF!</v>
      </c>
      <c r="AT93" s="89" t="e">
        <f>AT108</f>
        <v>#REF!</v>
      </c>
      <c r="AU93" s="55" t="e">
        <f>AQ93</f>
        <v>#REF!</v>
      </c>
      <c r="AV93" s="37" t="e">
        <f>AU93*E93</f>
        <v>#REF!</v>
      </c>
      <c r="AW93" s="90" t="e">
        <f t="shared" ref="AW93:AW109" si="162">AV93*AT93</f>
        <v>#REF!</v>
      </c>
      <c r="AX93" s="89" t="e">
        <f>AX108</f>
        <v>#REF!</v>
      </c>
      <c r="AY93" s="126" t="e">
        <f>AU93</f>
        <v>#REF!</v>
      </c>
      <c r="AZ93" s="54" t="e">
        <f>AY93*E93</f>
        <v>#REF!</v>
      </c>
      <c r="BA93" s="90" t="e">
        <f t="shared" ref="BA93:BA109" si="163">AZ93*AX93</f>
        <v>#REF!</v>
      </c>
      <c r="BB93" s="352" t="e">
        <f>BB108</f>
        <v>#REF!</v>
      </c>
      <c r="BC93" s="41" t="e">
        <f>AY93</f>
        <v>#REF!</v>
      </c>
      <c r="BD93" s="46" t="e">
        <f t="shared" ref="BD93:BD98" si="164">BC93*E93</f>
        <v>#REF!</v>
      </c>
      <c r="BE93" s="354" t="e">
        <f t="shared" ref="BE93:BE98" si="165">BD93*BB93</f>
        <v>#REF!</v>
      </c>
    </row>
    <row r="94" spans="2:57" s="7" customFormat="1" ht="15" customHeight="1" thickBot="1">
      <c r="B94" s="6" t="s">
        <v>268</v>
      </c>
      <c r="C94" s="4" t="e">
        <f t="shared" si="151"/>
        <v>#REF!</v>
      </c>
      <c r="D94" s="4" t="e">
        <f t="shared" si="116"/>
        <v>#REF!</v>
      </c>
      <c r="E94" s="8" t="e">
        <f>#REF!</f>
        <v>#REF!</v>
      </c>
      <c r="F94" s="89" t="e">
        <f t="shared" ref="F94:F104" si="166">F93</f>
        <v>#REF!</v>
      </c>
      <c r="G94" s="78" t="e">
        <f>#REF!</f>
        <v>#REF!</v>
      </c>
      <c r="H94" s="9" t="e">
        <f t="shared" si="152"/>
        <v>#REF!</v>
      </c>
      <c r="I94" s="48" t="e">
        <f t="shared" si="152"/>
        <v>#REF!</v>
      </c>
      <c r="J94" s="89" t="e">
        <f t="shared" ref="J94:J104" si="167">J93</f>
        <v>#REF!</v>
      </c>
      <c r="K94" s="44" t="e">
        <f>G94</f>
        <v>#REF!</v>
      </c>
      <c r="L94" s="9" t="e">
        <f>K94*E94</f>
        <v>#REF!</v>
      </c>
      <c r="M94" s="48" t="e">
        <f t="shared" si="153"/>
        <v>#REF!</v>
      </c>
      <c r="N94" s="89" t="e">
        <f t="shared" ref="N94:N104" si="168">N93</f>
        <v>#REF!</v>
      </c>
      <c r="O94" s="44" t="e">
        <f>K94</f>
        <v>#REF!</v>
      </c>
      <c r="P94" s="9" t="e">
        <f>O94*E94</f>
        <v>#REF!</v>
      </c>
      <c r="Q94" s="48" t="e">
        <f t="shared" si="154"/>
        <v>#REF!</v>
      </c>
      <c r="R94" s="89" t="e">
        <f t="shared" ref="R94:R104" si="169">R93</f>
        <v>#REF!</v>
      </c>
      <c r="S94" s="44" t="e">
        <f>O94</f>
        <v>#REF!</v>
      </c>
      <c r="T94" s="9" t="e">
        <f>S94*E94</f>
        <v>#REF!</v>
      </c>
      <c r="U94" s="90" t="e">
        <f t="shared" si="155"/>
        <v>#REF!</v>
      </c>
      <c r="V94" s="89" t="e">
        <f t="shared" ref="V94:V104" si="170">V93</f>
        <v>#REF!</v>
      </c>
      <c r="W94" s="106" t="e">
        <f>S94</f>
        <v>#REF!</v>
      </c>
      <c r="X94" s="40" t="e">
        <f>W94*E94</f>
        <v>#REF!</v>
      </c>
      <c r="Y94" s="90" t="e">
        <f t="shared" si="156"/>
        <v>#REF!</v>
      </c>
      <c r="Z94" s="89" t="e">
        <f t="shared" ref="Z94:Z104" si="171">Z93</f>
        <v>#REF!</v>
      </c>
      <c r="AA94" s="41" t="e">
        <f>W94</f>
        <v>#REF!</v>
      </c>
      <c r="AB94" s="40" t="e">
        <f>AA94*E94</f>
        <v>#REF!</v>
      </c>
      <c r="AC94" s="90" t="e">
        <f t="shared" si="157"/>
        <v>#REF!</v>
      </c>
      <c r="AD94" s="89" t="e">
        <f t="shared" ref="AD94:AD104" si="172">AD93</f>
        <v>#REF!</v>
      </c>
      <c r="AE94" s="41" t="e">
        <f>AA94</f>
        <v>#REF!</v>
      </c>
      <c r="AF94" s="40" t="e">
        <f>AE94*E94</f>
        <v>#REF!</v>
      </c>
      <c r="AG94" s="90" t="e">
        <f t="shared" si="158"/>
        <v>#REF!</v>
      </c>
      <c r="AH94" s="89" t="e">
        <f t="shared" ref="AH94:AH104" si="173">AH93</f>
        <v>#REF!</v>
      </c>
      <c r="AI94" s="41" t="e">
        <f>AE94</f>
        <v>#REF!</v>
      </c>
      <c r="AJ94" s="60" t="e">
        <f>AI94*E94</f>
        <v>#REF!</v>
      </c>
      <c r="AK94" s="90" t="e">
        <f t="shared" si="159"/>
        <v>#REF!</v>
      </c>
      <c r="AL94" s="89" t="e">
        <f t="shared" ref="AL94:AL104" si="174">AL93</f>
        <v>#REF!</v>
      </c>
      <c r="AM94" s="126" t="e">
        <f>AI94</f>
        <v>#REF!</v>
      </c>
      <c r="AN94" s="37" t="e">
        <f>AM94*E94</f>
        <v>#REF!</v>
      </c>
      <c r="AO94" s="90" t="e">
        <f t="shared" si="160"/>
        <v>#REF!</v>
      </c>
      <c r="AP94" s="89" t="e">
        <f t="shared" ref="AP94:AP104" si="175">AP93</f>
        <v>#REF!</v>
      </c>
      <c r="AQ94" s="55" t="e">
        <f>AM94</f>
        <v>#REF!</v>
      </c>
      <c r="AR94" s="37" t="e">
        <f>AQ94*E94</f>
        <v>#REF!</v>
      </c>
      <c r="AS94" s="90" t="e">
        <f t="shared" si="161"/>
        <v>#REF!</v>
      </c>
      <c r="AT94" s="89" t="e">
        <f t="shared" ref="AT94:AT104" si="176">AT93</f>
        <v>#REF!</v>
      </c>
      <c r="AU94" s="55" t="e">
        <f>AQ94</f>
        <v>#REF!</v>
      </c>
      <c r="AV94" s="37" t="e">
        <f>AU94*E94</f>
        <v>#REF!</v>
      </c>
      <c r="AW94" s="90" t="e">
        <f t="shared" si="162"/>
        <v>#REF!</v>
      </c>
      <c r="AX94" s="89" t="e">
        <f t="shared" ref="AX94:AX104" si="177">AX93</f>
        <v>#REF!</v>
      </c>
      <c r="AY94" s="126" t="e">
        <f>AU94</f>
        <v>#REF!</v>
      </c>
      <c r="AZ94" s="54" t="e">
        <f>AY94*E94</f>
        <v>#REF!</v>
      </c>
      <c r="BA94" s="90" t="e">
        <f t="shared" si="163"/>
        <v>#REF!</v>
      </c>
      <c r="BB94" s="352" t="e">
        <f t="shared" ref="BB94:BB104" si="178">BB93</f>
        <v>#REF!</v>
      </c>
      <c r="BC94" s="41" t="e">
        <f>AY94</f>
        <v>#REF!</v>
      </c>
      <c r="BD94" s="46" t="e">
        <f t="shared" si="164"/>
        <v>#REF!</v>
      </c>
      <c r="BE94" s="354" t="e">
        <f t="shared" si="165"/>
        <v>#REF!</v>
      </c>
    </row>
    <row r="95" spans="2:57" s="7" customFormat="1" ht="15" customHeight="1" thickBot="1">
      <c r="B95" s="6" t="s">
        <v>68</v>
      </c>
      <c r="C95" s="4" t="e">
        <f t="shared" si="151"/>
        <v>#REF!</v>
      </c>
      <c r="D95" s="4" t="e">
        <f t="shared" si="116"/>
        <v>#REF!</v>
      </c>
      <c r="E95" s="8" t="e">
        <f>#REF!</f>
        <v>#REF!</v>
      </c>
      <c r="F95" s="89" t="e">
        <f t="shared" si="166"/>
        <v>#REF!</v>
      </c>
      <c r="G95" s="44" t="e">
        <f>#REF!+считалка!B96</f>
        <v>#REF!</v>
      </c>
      <c r="H95" s="9" t="e">
        <f t="shared" si="152"/>
        <v>#REF!</v>
      </c>
      <c r="I95" s="48" t="e">
        <f t="shared" si="152"/>
        <v>#REF!</v>
      </c>
      <c r="J95" s="89" t="e">
        <f t="shared" si="167"/>
        <v>#REF!</v>
      </c>
      <c r="K95" s="44" t="e">
        <f>G95</f>
        <v>#REF!</v>
      </c>
      <c r="L95" s="9" t="e">
        <f>K95*E95</f>
        <v>#REF!</v>
      </c>
      <c r="M95" s="48" t="e">
        <f t="shared" si="153"/>
        <v>#REF!</v>
      </c>
      <c r="N95" s="89" t="e">
        <f t="shared" si="168"/>
        <v>#REF!</v>
      </c>
      <c r="O95" s="44" t="e">
        <f>K95</f>
        <v>#REF!</v>
      </c>
      <c r="P95" s="9" t="e">
        <f>O95*E95</f>
        <v>#REF!</v>
      </c>
      <c r="Q95" s="48" t="e">
        <f t="shared" si="154"/>
        <v>#REF!</v>
      </c>
      <c r="R95" s="89" t="e">
        <f t="shared" si="169"/>
        <v>#REF!</v>
      </c>
      <c r="S95" s="44" t="e">
        <f>O95</f>
        <v>#REF!</v>
      </c>
      <c r="T95" s="9" t="e">
        <f>S95*E95</f>
        <v>#REF!</v>
      </c>
      <c r="U95" s="90" t="e">
        <f t="shared" si="155"/>
        <v>#REF!</v>
      </c>
      <c r="V95" s="89" t="e">
        <f t="shared" si="170"/>
        <v>#REF!</v>
      </c>
      <c r="W95" s="106" t="e">
        <f>S95</f>
        <v>#REF!</v>
      </c>
      <c r="X95" s="40" t="e">
        <f>W95*E95</f>
        <v>#REF!</v>
      </c>
      <c r="Y95" s="90" t="e">
        <f t="shared" si="156"/>
        <v>#REF!</v>
      </c>
      <c r="Z95" s="89" t="e">
        <f t="shared" si="171"/>
        <v>#REF!</v>
      </c>
      <c r="AA95" s="41" t="e">
        <f>W95</f>
        <v>#REF!</v>
      </c>
      <c r="AB95" s="40" t="e">
        <f>AA95*E95</f>
        <v>#REF!</v>
      </c>
      <c r="AC95" s="90" t="e">
        <f t="shared" si="157"/>
        <v>#REF!</v>
      </c>
      <c r="AD95" s="89" t="e">
        <f t="shared" si="172"/>
        <v>#REF!</v>
      </c>
      <c r="AE95" s="41" t="e">
        <f>AA95</f>
        <v>#REF!</v>
      </c>
      <c r="AF95" s="40" t="e">
        <f>AE95*E95</f>
        <v>#REF!</v>
      </c>
      <c r="AG95" s="90" t="e">
        <f t="shared" si="158"/>
        <v>#REF!</v>
      </c>
      <c r="AH95" s="89" t="e">
        <f t="shared" si="173"/>
        <v>#REF!</v>
      </c>
      <c r="AI95" s="41" t="e">
        <f>AE95</f>
        <v>#REF!</v>
      </c>
      <c r="AJ95" s="60" t="e">
        <f>AI95*E95</f>
        <v>#REF!</v>
      </c>
      <c r="AK95" s="90" t="e">
        <f t="shared" si="159"/>
        <v>#REF!</v>
      </c>
      <c r="AL95" s="89" t="e">
        <f t="shared" si="174"/>
        <v>#REF!</v>
      </c>
      <c r="AM95" s="126" t="e">
        <f>AI95</f>
        <v>#REF!</v>
      </c>
      <c r="AN95" s="37" t="e">
        <f>AM95*E95</f>
        <v>#REF!</v>
      </c>
      <c r="AO95" s="90" t="e">
        <f t="shared" si="160"/>
        <v>#REF!</v>
      </c>
      <c r="AP95" s="89" t="e">
        <f t="shared" si="175"/>
        <v>#REF!</v>
      </c>
      <c r="AQ95" s="55" t="e">
        <f>AM95</f>
        <v>#REF!</v>
      </c>
      <c r="AR95" s="37" t="e">
        <f>AQ95*E95</f>
        <v>#REF!</v>
      </c>
      <c r="AS95" s="90" t="e">
        <f t="shared" si="161"/>
        <v>#REF!</v>
      </c>
      <c r="AT95" s="89" t="e">
        <f t="shared" si="176"/>
        <v>#REF!</v>
      </c>
      <c r="AU95" s="55" t="e">
        <f>AQ95</f>
        <v>#REF!</v>
      </c>
      <c r="AV95" s="37" t="e">
        <f>AU95*E95</f>
        <v>#REF!</v>
      </c>
      <c r="AW95" s="90" t="e">
        <f t="shared" si="162"/>
        <v>#REF!</v>
      </c>
      <c r="AX95" s="89" t="e">
        <f t="shared" si="177"/>
        <v>#REF!</v>
      </c>
      <c r="AY95" s="126" t="e">
        <f>AU95</f>
        <v>#REF!</v>
      </c>
      <c r="AZ95" s="54" t="e">
        <f>AY95*E95</f>
        <v>#REF!</v>
      </c>
      <c r="BA95" s="90" t="e">
        <f t="shared" si="163"/>
        <v>#REF!</v>
      </c>
      <c r="BB95" s="352" t="e">
        <f t="shared" si="178"/>
        <v>#REF!</v>
      </c>
      <c r="BC95" s="41" t="e">
        <f>AY95</f>
        <v>#REF!</v>
      </c>
      <c r="BD95" s="46" t="e">
        <f t="shared" si="164"/>
        <v>#REF!</v>
      </c>
      <c r="BE95" s="354" t="e">
        <f t="shared" si="165"/>
        <v>#REF!</v>
      </c>
    </row>
    <row r="96" spans="2:57" s="7" customFormat="1" ht="15" customHeight="1" thickBot="1">
      <c r="B96" s="6" t="e">
        <f>IF(#REF!&lt;50,#REF!*#REF!,#REF!*#REF!)</f>
        <v>#REF!</v>
      </c>
      <c r="C96" s="4" t="e">
        <f t="shared" si="151"/>
        <v>#REF!</v>
      </c>
      <c r="D96" s="4" t="e">
        <f t="shared" si="116"/>
        <v>#REF!</v>
      </c>
      <c r="E96" s="8"/>
      <c r="F96" s="89" t="e">
        <f t="shared" si="166"/>
        <v>#REF!</v>
      </c>
      <c r="G96" s="78" t="e">
        <f>#REF!</f>
        <v>#REF!</v>
      </c>
      <c r="H96" s="9" t="e">
        <f t="shared" si="152"/>
        <v>#REF!</v>
      </c>
      <c r="I96" s="48" t="e">
        <f t="shared" si="152"/>
        <v>#REF!</v>
      </c>
      <c r="J96" s="89" t="e">
        <f t="shared" si="167"/>
        <v>#REF!</v>
      </c>
      <c r="K96" s="44" t="e">
        <f>G96</f>
        <v>#REF!</v>
      </c>
      <c r="L96" s="9" t="e">
        <f>K96*E96</f>
        <v>#REF!</v>
      </c>
      <c r="M96" s="48" t="e">
        <f t="shared" si="153"/>
        <v>#REF!</v>
      </c>
      <c r="N96" s="89" t="e">
        <f t="shared" si="168"/>
        <v>#REF!</v>
      </c>
      <c r="O96" s="44" t="e">
        <f>K96</f>
        <v>#REF!</v>
      </c>
      <c r="P96" s="9" t="e">
        <f>O96*E96</f>
        <v>#REF!</v>
      </c>
      <c r="Q96" s="48" t="e">
        <f t="shared" si="154"/>
        <v>#REF!</v>
      </c>
      <c r="R96" s="89" t="e">
        <f t="shared" si="169"/>
        <v>#REF!</v>
      </c>
      <c r="S96" s="44" t="e">
        <f>O96</f>
        <v>#REF!</v>
      </c>
      <c r="T96" s="9" t="e">
        <f>S96*E96</f>
        <v>#REF!</v>
      </c>
      <c r="U96" s="90" t="e">
        <f t="shared" si="155"/>
        <v>#REF!</v>
      </c>
      <c r="V96" s="89" t="e">
        <f t="shared" si="170"/>
        <v>#REF!</v>
      </c>
      <c r="W96" s="106" t="e">
        <f>S96</f>
        <v>#REF!</v>
      </c>
      <c r="X96" s="40" t="e">
        <f>W96*E96</f>
        <v>#REF!</v>
      </c>
      <c r="Y96" s="90" t="e">
        <f t="shared" si="156"/>
        <v>#REF!</v>
      </c>
      <c r="Z96" s="89" t="e">
        <f t="shared" si="171"/>
        <v>#REF!</v>
      </c>
      <c r="AA96" s="41" t="e">
        <f>W96</f>
        <v>#REF!</v>
      </c>
      <c r="AB96" s="40" t="e">
        <f>AA96*E96</f>
        <v>#REF!</v>
      </c>
      <c r="AC96" s="90" t="e">
        <f t="shared" si="157"/>
        <v>#REF!</v>
      </c>
      <c r="AD96" s="89" t="e">
        <f t="shared" si="172"/>
        <v>#REF!</v>
      </c>
      <c r="AE96" s="41" t="e">
        <f>AA96</f>
        <v>#REF!</v>
      </c>
      <c r="AF96" s="40" t="e">
        <f>AE96*E96</f>
        <v>#REF!</v>
      </c>
      <c r="AG96" s="90" t="e">
        <f t="shared" si="158"/>
        <v>#REF!</v>
      </c>
      <c r="AH96" s="89" t="e">
        <f t="shared" si="173"/>
        <v>#REF!</v>
      </c>
      <c r="AI96" s="41" t="e">
        <f>AE96</f>
        <v>#REF!</v>
      </c>
      <c r="AJ96" s="60" t="e">
        <f>AI96*E96</f>
        <v>#REF!</v>
      </c>
      <c r="AK96" s="90" t="e">
        <f t="shared" si="159"/>
        <v>#REF!</v>
      </c>
      <c r="AL96" s="89" t="e">
        <f t="shared" si="174"/>
        <v>#REF!</v>
      </c>
      <c r="AM96" s="126" t="e">
        <f>AI96</f>
        <v>#REF!</v>
      </c>
      <c r="AN96" s="37" t="e">
        <f>AM96*E96</f>
        <v>#REF!</v>
      </c>
      <c r="AO96" s="90" t="e">
        <f t="shared" si="160"/>
        <v>#REF!</v>
      </c>
      <c r="AP96" s="89" t="e">
        <f t="shared" si="175"/>
        <v>#REF!</v>
      </c>
      <c r="AQ96" s="55" t="e">
        <f>AM96</f>
        <v>#REF!</v>
      </c>
      <c r="AR96" s="37" t="e">
        <f>AQ96*E96</f>
        <v>#REF!</v>
      </c>
      <c r="AS96" s="90" t="e">
        <f t="shared" si="161"/>
        <v>#REF!</v>
      </c>
      <c r="AT96" s="89" t="e">
        <f t="shared" si="176"/>
        <v>#REF!</v>
      </c>
      <c r="AU96" s="55" t="e">
        <f>AQ96</f>
        <v>#REF!</v>
      </c>
      <c r="AV96" s="37" t="e">
        <f>AU96*E96</f>
        <v>#REF!</v>
      </c>
      <c r="AW96" s="90" t="e">
        <f t="shared" si="162"/>
        <v>#REF!</v>
      </c>
      <c r="AX96" s="89" t="e">
        <f t="shared" si="177"/>
        <v>#REF!</v>
      </c>
      <c r="AY96" s="126" t="e">
        <f>AU96</f>
        <v>#REF!</v>
      </c>
      <c r="AZ96" s="54" t="e">
        <f>AY96*E96</f>
        <v>#REF!</v>
      </c>
      <c r="BA96" s="90" t="e">
        <f t="shared" si="163"/>
        <v>#REF!</v>
      </c>
      <c r="BB96" s="352" t="e">
        <f t="shared" si="178"/>
        <v>#REF!</v>
      </c>
      <c r="BC96" s="41" t="e">
        <f>AY96</f>
        <v>#REF!</v>
      </c>
      <c r="BD96" s="46" t="e">
        <f t="shared" si="164"/>
        <v>#REF!</v>
      </c>
      <c r="BE96" s="354" t="e">
        <f t="shared" si="165"/>
        <v>#REF!</v>
      </c>
    </row>
    <row r="97" spans="1:57" s="7" customFormat="1" ht="15" customHeight="1" thickBot="1">
      <c r="B97" s="6" t="s">
        <v>66</v>
      </c>
      <c r="C97" s="4" t="e">
        <f t="shared" si="151"/>
        <v>#REF!</v>
      </c>
      <c r="D97" s="4" t="e">
        <f t="shared" si="116"/>
        <v>#REF!</v>
      </c>
      <c r="E97" s="8" t="e">
        <f>#REF!</f>
        <v>#REF!</v>
      </c>
      <c r="F97" s="89" t="e">
        <f t="shared" si="166"/>
        <v>#REF!</v>
      </c>
      <c r="G97" s="44" t="e">
        <f>#REF!</f>
        <v>#REF!</v>
      </c>
      <c r="H97" s="9" t="e">
        <f t="shared" si="152"/>
        <v>#REF!</v>
      </c>
      <c r="I97" s="48" t="e">
        <f t="shared" si="152"/>
        <v>#REF!</v>
      </c>
      <c r="J97" s="89" t="e">
        <f t="shared" si="167"/>
        <v>#REF!</v>
      </c>
      <c r="K97" s="44" t="e">
        <f>G97</f>
        <v>#REF!</v>
      </c>
      <c r="L97" s="9" t="e">
        <f>K97*E97</f>
        <v>#REF!</v>
      </c>
      <c r="M97" s="48" t="e">
        <f t="shared" si="153"/>
        <v>#REF!</v>
      </c>
      <c r="N97" s="89" t="e">
        <f t="shared" si="168"/>
        <v>#REF!</v>
      </c>
      <c r="O97" s="44" t="e">
        <f>K97</f>
        <v>#REF!</v>
      </c>
      <c r="P97" s="9" t="e">
        <f>O97*E97</f>
        <v>#REF!</v>
      </c>
      <c r="Q97" s="48" t="e">
        <f t="shared" si="154"/>
        <v>#REF!</v>
      </c>
      <c r="R97" s="89" t="e">
        <f t="shared" si="169"/>
        <v>#REF!</v>
      </c>
      <c r="S97" s="44" t="e">
        <f>O97</f>
        <v>#REF!</v>
      </c>
      <c r="T97" s="9" t="e">
        <f>S97*E97</f>
        <v>#REF!</v>
      </c>
      <c r="U97" s="90" t="e">
        <f t="shared" si="155"/>
        <v>#REF!</v>
      </c>
      <c r="V97" s="89" t="e">
        <f t="shared" si="170"/>
        <v>#REF!</v>
      </c>
      <c r="W97" s="106" t="e">
        <f>S97</f>
        <v>#REF!</v>
      </c>
      <c r="X97" s="40" t="e">
        <f>W97*E97</f>
        <v>#REF!</v>
      </c>
      <c r="Y97" s="90" t="e">
        <f t="shared" si="156"/>
        <v>#REF!</v>
      </c>
      <c r="Z97" s="89" t="e">
        <f t="shared" si="171"/>
        <v>#REF!</v>
      </c>
      <c r="AA97" s="41" t="e">
        <f>W97</f>
        <v>#REF!</v>
      </c>
      <c r="AB97" s="40" t="e">
        <f>AA97*E97</f>
        <v>#REF!</v>
      </c>
      <c r="AC97" s="90" t="e">
        <f t="shared" si="157"/>
        <v>#REF!</v>
      </c>
      <c r="AD97" s="89" t="e">
        <f t="shared" si="172"/>
        <v>#REF!</v>
      </c>
      <c r="AE97" s="41" t="e">
        <f>AA97</f>
        <v>#REF!</v>
      </c>
      <c r="AF97" s="40" t="e">
        <f>AE97*E97</f>
        <v>#REF!</v>
      </c>
      <c r="AG97" s="90" t="e">
        <f t="shared" si="158"/>
        <v>#REF!</v>
      </c>
      <c r="AH97" s="89" t="e">
        <f t="shared" si="173"/>
        <v>#REF!</v>
      </c>
      <c r="AI97" s="41" t="e">
        <f>AE97</f>
        <v>#REF!</v>
      </c>
      <c r="AJ97" s="60" t="e">
        <f>AI97*E97</f>
        <v>#REF!</v>
      </c>
      <c r="AK97" s="90" t="e">
        <f t="shared" si="159"/>
        <v>#REF!</v>
      </c>
      <c r="AL97" s="89" t="e">
        <f t="shared" si="174"/>
        <v>#REF!</v>
      </c>
      <c r="AM97" s="126" t="e">
        <f>AI97</f>
        <v>#REF!</v>
      </c>
      <c r="AN97" s="37" t="e">
        <f>AM97*E97</f>
        <v>#REF!</v>
      </c>
      <c r="AO97" s="90" t="e">
        <f t="shared" si="160"/>
        <v>#REF!</v>
      </c>
      <c r="AP97" s="89" t="e">
        <f t="shared" si="175"/>
        <v>#REF!</v>
      </c>
      <c r="AQ97" s="55" t="e">
        <f>AM97</f>
        <v>#REF!</v>
      </c>
      <c r="AR97" s="37" t="e">
        <f>AQ97*E97</f>
        <v>#REF!</v>
      </c>
      <c r="AS97" s="90" t="e">
        <f t="shared" si="161"/>
        <v>#REF!</v>
      </c>
      <c r="AT97" s="89" t="e">
        <f t="shared" si="176"/>
        <v>#REF!</v>
      </c>
      <c r="AU97" s="55" t="e">
        <f>AQ97</f>
        <v>#REF!</v>
      </c>
      <c r="AV97" s="37" t="e">
        <f>AU97*E97</f>
        <v>#REF!</v>
      </c>
      <c r="AW97" s="90" t="e">
        <f t="shared" si="162"/>
        <v>#REF!</v>
      </c>
      <c r="AX97" s="89" t="e">
        <f t="shared" si="177"/>
        <v>#REF!</v>
      </c>
      <c r="AY97" s="126" t="e">
        <f>AU97</f>
        <v>#REF!</v>
      </c>
      <c r="AZ97" s="54" t="e">
        <f>AY97*E97</f>
        <v>#REF!</v>
      </c>
      <c r="BA97" s="90" t="e">
        <f t="shared" si="163"/>
        <v>#REF!</v>
      </c>
      <c r="BB97" s="352" t="e">
        <f t="shared" si="178"/>
        <v>#REF!</v>
      </c>
      <c r="BC97" s="41" t="e">
        <f>AY97</f>
        <v>#REF!</v>
      </c>
      <c r="BD97" s="46" t="e">
        <f t="shared" si="164"/>
        <v>#REF!</v>
      </c>
      <c r="BE97" s="354" t="e">
        <f t="shared" si="165"/>
        <v>#REF!</v>
      </c>
    </row>
    <row r="98" spans="1:57" s="7" customFormat="1" ht="15" customHeight="1" thickBot="1">
      <c r="B98" s="6" t="s">
        <v>490</v>
      </c>
      <c r="C98" s="180" t="e">
        <f>#REF!</f>
        <v>#REF!</v>
      </c>
      <c r="D98" s="4" t="e">
        <f t="shared" si="116"/>
        <v>#REF!</v>
      </c>
      <c r="E98" s="8" t="e">
        <f>#REF!</f>
        <v>#REF!</v>
      </c>
      <c r="F98" s="89" t="e">
        <f t="shared" si="166"/>
        <v>#REF!</v>
      </c>
      <c r="G98" s="44" t="e">
        <f>#REF!*считалка!H91</f>
        <v>#REF!</v>
      </c>
      <c r="H98" s="9" t="e">
        <f>IF(G98*E98&gt;#REF!,G98*E98,#REF!*E98)</f>
        <v>#REF!</v>
      </c>
      <c r="I98" s="48" t="e">
        <f t="shared" ref="I98:I109" si="179">H98*F98</f>
        <v>#REF!</v>
      </c>
      <c r="J98" s="89" t="e">
        <f t="shared" si="167"/>
        <v>#REF!</v>
      </c>
      <c r="K98" s="44" t="e">
        <f>#REF!*считалка!L91</f>
        <v>#REF!</v>
      </c>
      <c r="L98" s="9" t="e">
        <f>IF(K98*E98&gt;#REF!,K98*E98,#REF!*E98)</f>
        <v>#REF!</v>
      </c>
      <c r="M98" s="48" t="e">
        <f t="shared" si="153"/>
        <v>#REF!</v>
      </c>
      <c r="N98" s="89" t="e">
        <f t="shared" si="168"/>
        <v>#REF!</v>
      </c>
      <c r="O98" s="44" t="e">
        <f>P91*#REF!</f>
        <v>#REF!</v>
      </c>
      <c r="P98" s="9" t="e">
        <f>IF(O98*E98&gt;#REF!,O98*E98,#REF!*E98)</f>
        <v>#REF!</v>
      </c>
      <c r="Q98" s="48" t="e">
        <f t="shared" si="154"/>
        <v>#REF!</v>
      </c>
      <c r="R98" s="89" t="e">
        <f t="shared" si="169"/>
        <v>#REF!</v>
      </c>
      <c r="S98" s="44" t="e">
        <f>T91*#REF!</f>
        <v>#REF!</v>
      </c>
      <c r="T98" s="9" t="e">
        <f>IF(S98*E98&gt;#REF!,S98*E98,#REF!*E98)</f>
        <v>#REF!</v>
      </c>
      <c r="U98" s="90" t="e">
        <f t="shared" si="155"/>
        <v>#REF!</v>
      </c>
      <c r="V98" s="89" t="e">
        <f t="shared" si="170"/>
        <v>#REF!</v>
      </c>
      <c r="W98" s="109" t="e">
        <f>X91*#REF!</f>
        <v>#REF!</v>
      </c>
      <c r="X98" s="47" t="e">
        <f>IF(W98*E98&gt;#REF!,W98*E98,#REF!*E98)</f>
        <v>#REF!</v>
      </c>
      <c r="Y98" s="90" t="e">
        <f t="shared" si="156"/>
        <v>#REF!</v>
      </c>
      <c r="Z98" s="89" t="e">
        <f t="shared" si="171"/>
        <v>#REF!</v>
      </c>
      <c r="AA98" s="50" t="e">
        <f>AB91*#REF!</f>
        <v>#REF!</v>
      </c>
      <c r="AB98" s="47" t="e">
        <f>IF(AA98*E98&gt;#REF!,AA98*E98,#REF!*E98)</f>
        <v>#REF!</v>
      </c>
      <c r="AC98" s="90" t="e">
        <f t="shared" si="157"/>
        <v>#REF!</v>
      </c>
      <c r="AD98" s="89" t="e">
        <f t="shared" si="172"/>
        <v>#REF!</v>
      </c>
      <c r="AE98" s="50" t="e">
        <f>AF91*#REF!</f>
        <v>#REF!</v>
      </c>
      <c r="AF98" s="47" t="e">
        <f>IF(AE98*E98&gt;#REF!,AE98*E98,#REF!*E98)</f>
        <v>#REF!</v>
      </c>
      <c r="AG98" s="90" t="e">
        <f t="shared" si="158"/>
        <v>#REF!</v>
      </c>
      <c r="AH98" s="89" t="e">
        <f t="shared" si="173"/>
        <v>#REF!</v>
      </c>
      <c r="AI98" s="50" t="e">
        <f>AJ91*#REF!</f>
        <v>#REF!</v>
      </c>
      <c r="AJ98" s="63" t="e">
        <f>IF(AI98*E98&gt;#REF!,AI98*E98,#REF!*E98)</f>
        <v>#REF!</v>
      </c>
      <c r="AK98" s="90" t="e">
        <f t="shared" si="159"/>
        <v>#REF!</v>
      </c>
      <c r="AL98" s="89" t="e">
        <f t="shared" si="174"/>
        <v>#REF!</v>
      </c>
      <c r="AM98" s="129" t="e">
        <f>#REF!*считалка!AN91</f>
        <v>#REF!</v>
      </c>
      <c r="AN98" s="56" t="e">
        <f>IF(AM98*E98&gt;#REF!,AM98*E98,#REF!*E98)</f>
        <v>#REF!</v>
      </c>
      <c r="AO98" s="90" t="e">
        <f t="shared" si="160"/>
        <v>#REF!</v>
      </c>
      <c r="AP98" s="89" t="e">
        <f t="shared" si="175"/>
        <v>#REF!</v>
      </c>
      <c r="AQ98" s="67" t="e">
        <f>#REF!*считалка!AR91</f>
        <v>#REF!</v>
      </c>
      <c r="AR98" s="56" t="e">
        <f>IF(AQ98*E98&gt;#REF!,AQ98*E98,#REF!*E98)</f>
        <v>#REF!</v>
      </c>
      <c r="AS98" s="90" t="e">
        <f t="shared" si="161"/>
        <v>#REF!</v>
      </c>
      <c r="AT98" s="89" t="e">
        <f t="shared" si="176"/>
        <v>#REF!</v>
      </c>
      <c r="AU98" s="67" t="e">
        <f>AV91*#REF!</f>
        <v>#REF!</v>
      </c>
      <c r="AV98" s="56" t="e">
        <f>IF(AU98*E98&gt;#REF!,AU98*E98,#REF!*E98)</f>
        <v>#REF!</v>
      </c>
      <c r="AW98" s="90" t="e">
        <f t="shared" si="162"/>
        <v>#REF!</v>
      </c>
      <c r="AX98" s="89" t="e">
        <f t="shared" si="177"/>
        <v>#REF!</v>
      </c>
      <c r="AY98" s="141" t="e">
        <f>AZ91*#REF!</f>
        <v>#REF!</v>
      </c>
      <c r="AZ98" s="57" t="e">
        <f>IF(AY98*E98&gt;#REF!,AY98*E98,#REF!*E98)</f>
        <v>#REF!</v>
      </c>
      <c r="BA98" s="90" t="e">
        <f t="shared" si="163"/>
        <v>#REF!</v>
      </c>
      <c r="BB98" s="352" t="e">
        <f t="shared" si="178"/>
        <v>#REF!</v>
      </c>
      <c r="BC98" s="50" t="e">
        <f>#REF!*считалка!BD91</f>
        <v>#REF!</v>
      </c>
      <c r="BD98" s="46" t="e">
        <f t="shared" si="164"/>
        <v>#REF!</v>
      </c>
      <c r="BE98" s="354" t="e">
        <f t="shared" si="165"/>
        <v>#REF!</v>
      </c>
    </row>
    <row r="99" spans="1:57" s="7" customFormat="1" ht="15" customHeight="1">
      <c r="A99" s="7" t="e">
        <f>IF(#REF!="да ",1,0)</f>
        <v>#REF!</v>
      </c>
      <c r="B99" s="261" t="e">
        <f>B63</f>
        <v>#REF!</v>
      </c>
      <c r="C99" s="261" t="e">
        <f>C63*E1</f>
        <v>#REF!</v>
      </c>
      <c r="D99" s="4" t="e">
        <f t="shared" si="116"/>
        <v>#REF!</v>
      </c>
      <c r="E99" s="261" t="e">
        <f>#REF!*A99</f>
        <v>#REF!</v>
      </c>
      <c r="F99" s="261" t="e">
        <f t="shared" ref="F99:AY99" si="180">F63</f>
        <v>#REF!</v>
      </c>
      <c r="G99" s="261" t="e">
        <f t="shared" si="180"/>
        <v>#REF!</v>
      </c>
      <c r="H99" s="261" t="e">
        <f>G99*E99*E1</f>
        <v>#REF!</v>
      </c>
      <c r="I99" s="261" t="e">
        <f>H99*F99</f>
        <v>#REF!</v>
      </c>
      <c r="J99" s="261" t="e">
        <f t="shared" si="180"/>
        <v>#REF!</v>
      </c>
      <c r="K99" s="261" t="e">
        <f t="shared" si="180"/>
        <v>#REF!</v>
      </c>
      <c r="L99" s="261" t="e">
        <f>H99</f>
        <v>#REF!</v>
      </c>
      <c r="M99" s="261" t="e">
        <f>L99*J99</f>
        <v>#REF!</v>
      </c>
      <c r="N99" s="261" t="e">
        <f t="shared" si="180"/>
        <v>#REF!</v>
      </c>
      <c r="O99" s="261" t="e">
        <f t="shared" si="180"/>
        <v>#REF!</v>
      </c>
      <c r="P99" s="261" t="e">
        <f>L99</f>
        <v>#REF!</v>
      </c>
      <c r="Q99" s="261" t="e">
        <f>P99*N99</f>
        <v>#REF!</v>
      </c>
      <c r="R99" s="261" t="e">
        <f t="shared" si="180"/>
        <v>#REF!</v>
      </c>
      <c r="S99" s="261" t="e">
        <f t="shared" si="180"/>
        <v>#REF!</v>
      </c>
      <c r="T99" s="261" t="e">
        <f>P99</f>
        <v>#REF!</v>
      </c>
      <c r="U99" s="261" t="e">
        <f>T99*R99</f>
        <v>#REF!</v>
      </c>
      <c r="V99" s="261" t="e">
        <f t="shared" si="180"/>
        <v>#REF!</v>
      </c>
      <c r="W99" s="261" t="e">
        <f t="shared" si="180"/>
        <v>#REF!</v>
      </c>
      <c r="X99" s="261" t="e">
        <f>T99</f>
        <v>#REF!</v>
      </c>
      <c r="Y99" s="261" t="e">
        <f>X99*V99</f>
        <v>#REF!</v>
      </c>
      <c r="Z99" s="261" t="e">
        <f t="shared" si="180"/>
        <v>#REF!</v>
      </c>
      <c r="AA99" s="261" t="e">
        <f t="shared" si="180"/>
        <v>#REF!</v>
      </c>
      <c r="AB99" s="261" t="e">
        <f>X99</f>
        <v>#REF!</v>
      </c>
      <c r="AC99" s="261" t="e">
        <f>AB99*Z99</f>
        <v>#REF!</v>
      </c>
      <c r="AD99" s="261" t="e">
        <f t="shared" si="180"/>
        <v>#REF!</v>
      </c>
      <c r="AE99" s="261" t="e">
        <f t="shared" si="180"/>
        <v>#REF!</v>
      </c>
      <c r="AF99" s="261" t="e">
        <f>AB99</f>
        <v>#REF!</v>
      </c>
      <c r="AG99" s="261" t="e">
        <f>AF99*AD99</f>
        <v>#REF!</v>
      </c>
      <c r="AH99" s="261" t="e">
        <f t="shared" si="180"/>
        <v>#REF!</v>
      </c>
      <c r="AI99" s="261" t="e">
        <f t="shared" si="180"/>
        <v>#REF!</v>
      </c>
      <c r="AJ99" s="261" t="e">
        <f>AF99</f>
        <v>#REF!</v>
      </c>
      <c r="AK99" s="261" t="e">
        <f>AJ99*AH99</f>
        <v>#REF!</v>
      </c>
      <c r="AL99" s="261" t="e">
        <f t="shared" si="180"/>
        <v>#REF!</v>
      </c>
      <c r="AM99" s="261" t="e">
        <f t="shared" si="180"/>
        <v>#REF!</v>
      </c>
      <c r="AN99" s="261" t="e">
        <f>AJ99</f>
        <v>#REF!</v>
      </c>
      <c r="AO99" s="261" t="e">
        <f>AN99*AL99</f>
        <v>#REF!</v>
      </c>
      <c r="AP99" s="261" t="e">
        <f t="shared" si="180"/>
        <v>#REF!</v>
      </c>
      <c r="AQ99" s="261" t="e">
        <f t="shared" si="180"/>
        <v>#REF!</v>
      </c>
      <c r="AR99" s="261" t="e">
        <f>AN99</f>
        <v>#REF!</v>
      </c>
      <c r="AS99" s="261" t="e">
        <f>AR99*AP99</f>
        <v>#REF!</v>
      </c>
      <c r="AT99" s="261" t="e">
        <f t="shared" si="180"/>
        <v>#REF!</v>
      </c>
      <c r="AU99" s="261" t="e">
        <f t="shared" si="180"/>
        <v>#REF!</v>
      </c>
      <c r="AV99" s="261" t="e">
        <f>AR99</f>
        <v>#REF!</v>
      </c>
      <c r="AW99" s="261" t="e">
        <f>AV99*AT99</f>
        <v>#REF!</v>
      </c>
      <c r="AX99" s="261" t="e">
        <f t="shared" si="180"/>
        <v>#REF!</v>
      </c>
      <c r="AY99" s="261" t="e">
        <f t="shared" si="180"/>
        <v>#REF!</v>
      </c>
      <c r="AZ99" s="261" t="e">
        <f>AV99</f>
        <v>#REF!</v>
      </c>
      <c r="BA99" s="261" t="e">
        <f>AZ99*AX99</f>
        <v>#REF!</v>
      </c>
      <c r="BB99" s="358" t="e">
        <f>BB63</f>
        <v>#REF!</v>
      </c>
      <c r="BC99" s="358" t="e">
        <f>BC63</f>
        <v>#REF!</v>
      </c>
      <c r="BD99" s="358" t="e">
        <f>AZ99</f>
        <v>#REF!</v>
      </c>
      <c r="BE99" s="358" t="e">
        <f t="shared" ref="BE99:BE104" si="181">BD99*BB99</f>
        <v>#REF!</v>
      </c>
    </row>
    <row r="100" spans="1:57" s="7" customFormat="1" ht="15" customHeight="1">
      <c r="A100" s="7" t="e">
        <f>IF(#REF!="да ",1,0)</f>
        <v>#REF!</v>
      </c>
      <c r="B100" s="261" t="e">
        <f>B66</f>
        <v>#REF!</v>
      </c>
      <c r="C100" s="261" t="e">
        <f>C66*E1</f>
        <v>#REF!</v>
      </c>
      <c r="D100" s="4" t="e">
        <f t="shared" si="116"/>
        <v>#REF!</v>
      </c>
      <c r="E100" s="261" t="e">
        <f>#REF!*A100</f>
        <v>#REF!</v>
      </c>
      <c r="F100" s="261" t="e">
        <f t="shared" ref="F100:AY101" si="182">F66</f>
        <v>#REF!</v>
      </c>
      <c r="G100" s="261" t="e">
        <f t="shared" si="182"/>
        <v>#REF!</v>
      </c>
      <c r="H100" s="261" t="e">
        <f>G100*E100*E1</f>
        <v>#REF!</v>
      </c>
      <c r="I100" s="261" t="e">
        <f>H100*F100</f>
        <v>#REF!</v>
      </c>
      <c r="J100" s="261" t="e">
        <f t="shared" si="182"/>
        <v>#REF!</v>
      </c>
      <c r="K100" s="261" t="e">
        <f t="shared" si="182"/>
        <v>#REF!</v>
      </c>
      <c r="L100" s="261" t="e">
        <f>K100*E100*E1</f>
        <v>#REF!</v>
      </c>
      <c r="M100" s="261" t="e">
        <f>L100*J100</f>
        <v>#REF!</v>
      </c>
      <c r="N100" s="261" t="e">
        <f t="shared" si="182"/>
        <v>#REF!</v>
      </c>
      <c r="O100" s="261" t="e">
        <f t="shared" si="182"/>
        <v>#REF!</v>
      </c>
      <c r="P100" s="261" t="e">
        <f>O100*E100*E1</f>
        <v>#REF!</v>
      </c>
      <c r="Q100" s="261" t="e">
        <f>P100*N100</f>
        <v>#REF!</v>
      </c>
      <c r="R100" s="261" t="e">
        <f t="shared" si="182"/>
        <v>#REF!</v>
      </c>
      <c r="S100" s="261" t="e">
        <f t="shared" si="182"/>
        <v>#REF!</v>
      </c>
      <c r="T100" s="261" t="e">
        <f>S100*E100*E1</f>
        <v>#REF!</v>
      </c>
      <c r="U100" s="261" t="e">
        <f>T100*R100</f>
        <v>#REF!</v>
      </c>
      <c r="V100" s="261" t="e">
        <f t="shared" si="182"/>
        <v>#REF!</v>
      </c>
      <c r="W100" s="261" t="e">
        <f t="shared" si="182"/>
        <v>#REF!</v>
      </c>
      <c r="X100" s="261" t="e">
        <f>W100*E100*E1</f>
        <v>#REF!</v>
      </c>
      <c r="Y100" s="261" t="e">
        <f>X100*V100</f>
        <v>#REF!</v>
      </c>
      <c r="Z100" s="261" t="e">
        <f t="shared" si="182"/>
        <v>#REF!</v>
      </c>
      <c r="AA100" s="261" t="e">
        <f t="shared" si="182"/>
        <v>#REF!</v>
      </c>
      <c r="AB100" s="261" t="e">
        <f>AA100*E100*E1</f>
        <v>#REF!</v>
      </c>
      <c r="AC100" s="261" t="e">
        <f>AB100*Z100</f>
        <v>#REF!</v>
      </c>
      <c r="AD100" s="261" t="e">
        <f t="shared" si="182"/>
        <v>#REF!</v>
      </c>
      <c r="AE100" s="261" t="e">
        <f t="shared" si="182"/>
        <v>#REF!</v>
      </c>
      <c r="AF100" s="261" t="e">
        <f>AE100*E100*E1</f>
        <v>#REF!</v>
      </c>
      <c r="AG100" s="261" t="e">
        <f>AF100*AD100</f>
        <v>#REF!</v>
      </c>
      <c r="AH100" s="261" t="e">
        <f t="shared" si="182"/>
        <v>#REF!</v>
      </c>
      <c r="AI100" s="261" t="e">
        <f t="shared" si="182"/>
        <v>#REF!</v>
      </c>
      <c r="AJ100" s="261" t="e">
        <f>AI100*E100*E1</f>
        <v>#REF!</v>
      </c>
      <c r="AK100" s="261" t="e">
        <f>AJ100*AH100</f>
        <v>#REF!</v>
      </c>
      <c r="AL100" s="261" t="e">
        <f t="shared" si="182"/>
        <v>#REF!</v>
      </c>
      <c r="AM100" s="261" t="e">
        <f t="shared" si="182"/>
        <v>#REF!</v>
      </c>
      <c r="AN100" s="261" t="e">
        <f>AM100*E100*E1</f>
        <v>#REF!</v>
      </c>
      <c r="AO100" s="261" t="e">
        <f>AN100*AL100</f>
        <v>#REF!</v>
      </c>
      <c r="AP100" s="261" t="e">
        <f t="shared" si="182"/>
        <v>#REF!</v>
      </c>
      <c r="AQ100" s="261" t="e">
        <f t="shared" si="182"/>
        <v>#REF!</v>
      </c>
      <c r="AR100" s="261" t="e">
        <f>AQ100*E100*E1</f>
        <v>#REF!</v>
      </c>
      <c r="AS100" s="261" t="e">
        <f>AR100*AP100</f>
        <v>#REF!</v>
      </c>
      <c r="AT100" s="261" t="e">
        <f t="shared" si="182"/>
        <v>#REF!</v>
      </c>
      <c r="AU100" s="261" t="e">
        <f t="shared" si="182"/>
        <v>#REF!</v>
      </c>
      <c r="AV100" s="261" t="e">
        <f>AU100*E100*E1</f>
        <v>#REF!</v>
      </c>
      <c r="AW100" s="261" t="e">
        <f>AV100*AT100</f>
        <v>#REF!</v>
      </c>
      <c r="AX100" s="261" t="e">
        <f t="shared" si="182"/>
        <v>#REF!</v>
      </c>
      <c r="AY100" s="261" t="e">
        <f t="shared" si="182"/>
        <v>#REF!</v>
      </c>
      <c r="AZ100" s="261" t="e">
        <f>AY100*E100*E1</f>
        <v>#REF!</v>
      </c>
      <c r="BA100" s="261" t="e">
        <f>AZ100*AX100</f>
        <v>#REF!</v>
      </c>
      <c r="BB100" s="358" t="e">
        <f>BB66</f>
        <v>#REF!</v>
      </c>
      <c r="BC100" s="358" t="e">
        <f>BC66</f>
        <v>#REF!</v>
      </c>
      <c r="BD100" s="358" t="e">
        <f>BC100*E100*E1</f>
        <v>#REF!</v>
      </c>
      <c r="BE100" s="358" t="e">
        <f t="shared" si="181"/>
        <v>#REF!</v>
      </c>
    </row>
    <row r="101" spans="1:57" s="7" customFormat="1" ht="15" customHeight="1">
      <c r="A101" s="7" t="e">
        <f>IF(#REF!="да ",1,0)</f>
        <v>#REF!</v>
      </c>
      <c r="B101" s="261" t="e">
        <f>B67</f>
        <v>#REF!</v>
      </c>
      <c r="C101" s="261" t="e">
        <f>C67*E1</f>
        <v>#REF!</v>
      </c>
      <c r="D101" s="4" t="e">
        <f t="shared" si="116"/>
        <v>#REF!</v>
      </c>
      <c r="E101" s="261" t="e">
        <f>#REF!*считалка!A101</f>
        <v>#REF!</v>
      </c>
      <c r="F101" s="261" t="e">
        <f t="shared" si="182"/>
        <v>#REF!</v>
      </c>
      <c r="G101" s="261" t="e">
        <f t="shared" si="182"/>
        <v>#REF!</v>
      </c>
      <c r="H101" s="261" t="e">
        <f>G101*E101*E1</f>
        <v>#REF!</v>
      </c>
      <c r="I101" s="261" t="e">
        <f>H101*F101</f>
        <v>#REF!</v>
      </c>
      <c r="J101" s="261" t="e">
        <f t="shared" si="182"/>
        <v>#REF!</v>
      </c>
      <c r="K101" s="261" t="e">
        <f t="shared" si="182"/>
        <v>#REF!</v>
      </c>
      <c r="L101" s="261" t="e">
        <f>H101</f>
        <v>#REF!</v>
      </c>
      <c r="M101" s="261" t="e">
        <f>L101*J101</f>
        <v>#REF!</v>
      </c>
      <c r="N101" s="261" t="e">
        <f t="shared" si="182"/>
        <v>#REF!</v>
      </c>
      <c r="O101" s="261" t="e">
        <f t="shared" si="182"/>
        <v>#REF!</v>
      </c>
      <c r="P101" s="261" t="e">
        <f>L101</f>
        <v>#REF!</v>
      </c>
      <c r="Q101" s="261" t="e">
        <f>P101*N101</f>
        <v>#REF!</v>
      </c>
      <c r="R101" s="261" t="e">
        <f t="shared" si="182"/>
        <v>#REF!</v>
      </c>
      <c r="S101" s="261" t="e">
        <f t="shared" si="182"/>
        <v>#REF!</v>
      </c>
      <c r="T101" s="261" t="e">
        <f>P101</f>
        <v>#REF!</v>
      </c>
      <c r="U101" s="261" t="e">
        <f>T101*R101</f>
        <v>#REF!</v>
      </c>
      <c r="V101" s="261" t="e">
        <f t="shared" si="182"/>
        <v>#REF!</v>
      </c>
      <c r="W101" s="261" t="e">
        <f t="shared" si="182"/>
        <v>#REF!</v>
      </c>
      <c r="X101" s="261" t="e">
        <f>T101</f>
        <v>#REF!</v>
      </c>
      <c r="Y101" s="261" t="e">
        <f>X101*V101</f>
        <v>#REF!</v>
      </c>
      <c r="Z101" s="261" t="e">
        <f t="shared" si="182"/>
        <v>#REF!</v>
      </c>
      <c r="AA101" s="261" t="e">
        <f t="shared" si="182"/>
        <v>#REF!</v>
      </c>
      <c r="AB101" s="261" t="e">
        <f>X101</f>
        <v>#REF!</v>
      </c>
      <c r="AC101" s="261" t="e">
        <f>AB101*Z101</f>
        <v>#REF!</v>
      </c>
      <c r="AD101" s="261" t="e">
        <f t="shared" si="182"/>
        <v>#REF!</v>
      </c>
      <c r="AE101" s="261" t="e">
        <f t="shared" si="182"/>
        <v>#REF!</v>
      </c>
      <c r="AF101" s="261" t="e">
        <f>AB101</f>
        <v>#REF!</v>
      </c>
      <c r="AG101" s="261" t="e">
        <f>AF101*AD101</f>
        <v>#REF!</v>
      </c>
      <c r="AH101" s="261" t="e">
        <f t="shared" si="182"/>
        <v>#REF!</v>
      </c>
      <c r="AI101" s="261" t="e">
        <f t="shared" si="182"/>
        <v>#REF!</v>
      </c>
      <c r="AJ101" s="261" t="e">
        <f>AF101</f>
        <v>#REF!</v>
      </c>
      <c r="AK101" s="261" t="e">
        <f>AJ101*AH101</f>
        <v>#REF!</v>
      </c>
      <c r="AL101" s="261" t="e">
        <f t="shared" si="182"/>
        <v>#REF!</v>
      </c>
      <c r="AM101" s="261" t="e">
        <f t="shared" si="182"/>
        <v>#REF!</v>
      </c>
      <c r="AN101" s="261" t="e">
        <f>AJ101</f>
        <v>#REF!</v>
      </c>
      <c r="AO101" s="261" t="e">
        <f>AN101*AL101</f>
        <v>#REF!</v>
      </c>
      <c r="AP101" s="261" t="e">
        <f t="shared" si="182"/>
        <v>#REF!</v>
      </c>
      <c r="AQ101" s="261" t="e">
        <f t="shared" si="182"/>
        <v>#REF!</v>
      </c>
      <c r="AR101" s="261" t="e">
        <f>AN101</f>
        <v>#REF!</v>
      </c>
      <c r="AS101" s="261" t="e">
        <f>AR101*AP101</f>
        <v>#REF!</v>
      </c>
      <c r="AT101" s="261" t="e">
        <f t="shared" si="182"/>
        <v>#REF!</v>
      </c>
      <c r="AU101" s="261" t="e">
        <f t="shared" si="182"/>
        <v>#REF!</v>
      </c>
      <c r="AV101" s="261" t="e">
        <f>AR101</f>
        <v>#REF!</v>
      </c>
      <c r="AW101" s="261" t="e">
        <f>AV101*AT101</f>
        <v>#REF!</v>
      </c>
      <c r="AX101" s="261" t="e">
        <f t="shared" si="182"/>
        <v>#REF!</v>
      </c>
      <c r="AY101" s="261" t="e">
        <f t="shared" si="182"/>
        <v>#REF!</v>
      </c>
      <c r="AZ101" s="261" t="e">
        <f>AV101</f>
        <v>#REF!</v>
      </c>
      <c r="BA101" s="261" t="e">
        <f>AZ101*AX101</f>
        <v>#REF!</v>
      </c>
      <c r="BB101" s="358" t="e">
        <f>BB67</f>
        <v>#REF!</v>
      </c>
      <c r="BC101" s="358" t="e">
        <f>BC67</f>
        <v>#REF!</v>
      </c>
      <c r="BD101" s="358" t="e">
        <f>AZ101</f>
        <v>#REF!</v>
      </c>
      <c r="BE101" s="358" t="e">
        <f t="shared" si="181"/>
        <v>#REF!</v>
      </c>
    </row>
    <row r="102" spans="1:57">
      <c r="C102" s="4" t="e">
        <f t="shared" si="151"/>
        <v>#REF!</v>
      </c>
      <c r="D102" s="4" t="e">
        <f t="shared" si="116"/>
        <v>#REF!</v>
      </c>
      <c r="F102" s="89" t="e">
        <f>F98</f>
        <v>#REF!</v>
      </c>
      <c r="G102" s="20"/>
      <c r="H102" s="31" t="e">
        <f>SUM(H91:H98)</f>
        <v>#REF!</v>
      </c>
      <c r="I102" s="48" t="e">
        <f t="shared" si="179"/>
        <v>#REF!</v>
      </c>
      <c r="J102" s="89" t="e">
        <f>J98</f>
        <v>#REF!</v>
      </c>
      <c r="K102" s="68"/>
      <c r="L102" s="9" t="e">
        <f>SUM(L91:L98)</f>
        <v>#REF!</v>
      </c>
      <c r="M102" s="48" t="e">
        <f t="shared" si="153"/>
        <v>#REF!</v>
      </c>
      <c r="N102" s="89" t="e">
        <f>N98</f>
        <v>#REF!</v>
      </c>
      <c r="O102" s="68"/>
      <c r="P102" s="9" t="e">
        <f>SUM(P91:P98)</f>
        <v>#REF!</v>
      </c>
      <c r="Q102" s="48" t="e">
        <f t="shared" si="154"/>
        <v>#REF!</v>
      </c>
      <c r="R102" s="89" t="e">
        <f>R98</f>
        <v>#REF!</v>
      </c>
      <c r="S102" s="68"/>
      <c r="T102" s="9" t="e">
        <f>SUM(T91:T98)</f>
        <v>#REF!</v>
      </c>
      <c r="U102" s="90" t="e">
        <f t="shared" si="155"/>
        <v>#REF!</v>
      </c>
      <c r="V102" s="89" t="e">
        <f>V98</f>
        <v>#REF!</v>
      </c>
      <c r="W102" s="20"/>
      <c r="X102" s="31" t="e">
        <f>SUM(X91:X98)</f>
        <v>#REF!</v>
      </c>
      <c r="Y102" s="90" t="e">
        <f t="shared" si="156"/>
        <v>#REF!</v>
      </c>
      <c r="Z102" s="89" t="e">
        <f>Z98</f>
        <v>#REF!</v>
      </c>
      <c r="AA102" s="20"/>
      <c r="AB102" s="31" t="e">
        <f>SUM(AB91:AB98)</f>
        <v>#REF!</v>
      </c>
      <c r="AC102" s="90" t="e">
        <f t="shared" si="157"/>
        <v>#REF!</v>
      </c>
      <c r="AD102" s="89" t="e">
        <f>AD98</f>
        <v>#REF!</v>
      </c>
      <c r="AE102" s="20"/>
      <c r="AF102" s="31" t="e">
        <f>SUM(AF91:AF98)</f>
        <v>#REF!</v>
      </c>
      <c r="AG102" s="90" t="e">
        <f t="shared" si="158"/>
        <v>#REF!</v>
      </c>
      <c r="AH102" s="89" t="e">
        <f>AH98</f>
        <v>#REF!</v>
      </c>
      <c r="AI102" s="20"/>
      <c r="AJ102" s="31" t="e">
        <f>SUM(AJ91:AJ98)</f>
        <v>#REF!</v>
      </c>
      <c r="AK102" s="90" t="e">
        <f t="shared" si="159"/>
        <v>#REF!</v>
      </c>
      <c r="AL102" s="89" t="e">
        <f>AL98</f>
        <v>#REF!</v>
      </c>
      <c r="AM102" s="20"/>
      <c r="AN102" s="31" t="e">
        <f>SUM(AN91:AN98)</f>
        <v>#REF!</v>
      </c>
      <c r="AO102" s="90" t="e">
        <f t="shared" si="160"/>
        <v>#REF!</v>
      </c>
      <c r="AP102" s="89" t="e">
        <f>AP98</f>
        <v>#REF!</v>
      </c>
      <c r="AQ102" s="20"/>
      <c r="AR102" s="31" t="e">
        <f>SUM(AR91:AR98)</f>
        <v>#REF!</v>
      </c>
      <c r="AS102" s="90" t="e">
        <f t="shared" si="161"/>
        <v>#REF!</v>
      </c>
      <c r="AT102" s="89" t="e">
        <f>AT98</f>
        <v>#REF!</v>
      </c>
      <c r="AU102" s="20"/>
      <c r="AV102" s="31" t="e">
        <f>SUM(AV91:AV98)</f>
        <v>#REF!</v>
      </c>
      <c r="AW102" s="90" t="e">
        <f t="shared" si="162"/>
        <v>#REF!</v>
      </c>
      <c r="AX102" s="89" t="e">
        <f>AX98</f>
        <v>#REF!</v>
      </c>
      <c r="AY102" s="20"/>
      <c r="AZ102" s="31" t="e">
        <f>SUM(AZ91:AZ98)</f>
        <v>#REF!</v>
      </c>
      <c r="BA102" s="90" t="e">
        <f t="shared" si="163"/>
        <v>#REF!</v>
      </c>
      <c r="BB102" s="352" t="e">
        <f>BB98</f>
        <v>#REF!</v>
      </c>
      <c r="BC102" s="359"/>
      <c r="BD102" s="360" t="e">
        <f>SUM(BD91:BD98)</f>
        <v>#REF!</v>
      </c>
      <c r="BE102" s="354" t="e">
        <f t="shared" si="181"/>
        <v>#REF!</v>
      </c>
    </row>
    <row r="103" spans="1:57">
      <c r="C103" s="4" t="e">
        <f t="shared" si="151"/>
        <v>#REF!</v>
      </c>
      <c r="D103" s="4" t="e">
        <f t="shared" si="116"/>
        <v>#REF!</v>
      </c>
      <c r="F103" s="89" t="e">
        <f t="shared" si="166"/>
        <v>#REF!</v>
      </c>
      <c r="G103" s="20"/>
      <c r="H103" s="20"/>
      <c r="I103" s="48" t="e">
        <f t="shared" si="179"/>
        <v>#REF!</v>
      </c>
      <c r="J103" s="89" t="e">
        <f t="shared" si="167"/>
        <v>#REF!</v>
      </c>
      <c r="K103" s="68"/>
      <c r="L103" s="68"/>
      <c r="M103" s="48" t="e">
        <f t="shared" si="153"/>
        <v>#REF!</v>
      </c>
      <c r="N103" s="89" t="e">
        <f t="shared" si="168"/>
        <v>#REF!</v>
      </c>
      <c r="O103" s="68"/>
      <c r="P103" s="68"/>
      <c r="Q103" s="48" t="e">
        <f t="shared" si="154"/>
        <v>#REF!</v>
      </c>
      <c r="R103" s="89" t="e">
        <f t="shared" si="169"/>
        <v>#REF!</v>
      </c>
      <c r="S103" s="68"/>
      <c r="T103" s="68"/>
      <c r="U103" s="90" t="e">
        <f t="shared" si="155"/>
        <v>#REF!</v>
      </c>
      <c r="V103" s="89" t="e">
        <f t="shared" si="170"/>
        <v>#REF!</v>
      </c>
      <c r="W103" s="20"/>
      <c r="X103" s="20"/>
      <c r="Y103" s="90" t="e">
        <f t="shared" si="156"/>
        <v>#REF!</v>
      </c>
      <c r="Z103" s="89" t="e">
        <f t="shared" si="171"/>
        <v>#REF!</v>
      </c>
      <c r="AA103" s="20"/>
      <c r="AB103" s="20"/>
      <c r="AC103" s="90" t="e">
        <f t="shared" si="157"/>
        <v>#REF!</v>
      </c>
      <c r="AD103" s="89" t="e">
        <f t="shared" si="172"/>
        <v>#REF!</v>
      </c>
      <c r="AE103" s="20"/>
      <c r="AF103" s="20"/>
      <c r="AG103" s="90" t="e">
        <f t="shared" si="158"/>
        <v>#REF!</v>
      </c>
      <c r="AH103" s="89" t="e">
        <f t="shared" si="173"/>
        <v>#REF!</v>
      </c>
      <c r="AI103" s="20"/>
      <c r="AJ103" s="20"/>
      <c r="AK103" s="90" t="e">
        <f t="shared" si="159"/>
        <v>#REF!</v>
      </c>
      <c r="AL103" s="89" t="e">
        <f t="shared" si="174"/>
        <v>#REF!</v>
      </c>
      <c r="AM103" s="20"/>
      <c r="AN103" s="20"/>
      <c r="AO103" s="90" t="e">
        <f t="shared" si="160"/>
        <v>#REF!</v>
      </c>
      <c r="AP103" s="89" t="e">
        <f t="shared" si="175"/>
        <v>#REF!</v>
      </c>
      <c r="AQ103" s="20"/>
      <c r="AR103" s="20"/>
      <c r="AS103" s="90" t="e">
        <f t="shared" si="161"/>
        <v>#REF!</v>
      </c>
      <c r="AT103" s="89" t="e">
        <f t="shared" si="176"/>
        <v>#REF!</v>
      </c>
      <c r="AU103" s="20"/>
      <c r="AV103" s="20"/>
      <c r="AW103" s="90" t="e">
        <f t="shared" si="162"/>
        <v>#REF!</v>
      </c>
      <c r="AX103" s="89" t="e">
        <f t="shared" si="177"/>
        <v>#REF!</v>
      </c>
      <c r="AY103" s="20"/>
      <c r="AZ103" s="20"/>
      <c r="BA103" s="90" t="e">
        <f t="shared" si="163"/>
        <v>#REF!</v>
      </c>
      <c r="BB103" s="352" t="e">
        <f t="shared" si="178"/>
        <v>#REF!</v>
      </c>
      <c r="BC103" s="359"/>
      <c r="BD103" s="359"/>
      <c r="BE103" s="354" t="e">
        <f t="shared" si="181"/>
        <v>#REF!</v>
      </c>
    </row>
    <row r="104" spans="1:57" s="7" customFormat="1" ht="15" customHeight="1" thickBot="1">
      <c r="B104" s="6" t="s">
        <v>203</v>
      </c>
      <c r="C104" s="4" t="e">
        <f t="shared" si="151"/>
        <v>#REF!</v>
      </c>
      <c r="D104" s="4" t="e">
        <f t="shared" si="116"/>
        <v>#REF!</v>
      </c>
      <c r="E104" s="75" t="e">
        <f>#REF!*#REF!</f>
        <v>#REF!</v>
      </c>
      <c r="F104" s="89" t="e">
        <f t="shared" si="166"/>
        <v>#REF!</v>
      </c>
      <c r="G104" s="10" t="e">
        <f>IF(AND(E93=1,H102&gt;#REF!),-1,0)</f>
        <v>#REF!</v>
      </c>
      <c r="H104" s="9" t="e">
        <f>E104*G104</f>
        <v>#REF!</v>
      </c>
      <c r="I104" s="48" t="e">
        <f t="shared" si="179"/>
        <v>#REF!</v>
      </c>
      <c r="J104" s="89" t="e">
        <f t="shared" si="167"/>
        <v>#REF!</v>
      </c>
      <c r="K104" s="44" t="e">
        <f>IF(L102&gt;#REF!,-1,0)</f>
        <v>#REF!</v>
      </c>
      <c r="L104" s="9" t="e">
        <f>E104*K104</f>
        <v>#REF!</v>
      </c>
      <c r="M104" s="48" t="e">
        <f t="shared" si="153"/>
        <v>#REF!</v>
      </c>
      <c r="N104" s="89" t="e">
        <f t="shared" si="168"/>
        <v>#REF!</v>
      </c>
      <c r="O104" s="44" t="e">
        <f>IF(P102&gt;#REF!,-1,0)</f>
        <v>#REF!</v>
      </c>
      <c r="P104" s="9" t="e">
        <f>E104*O104</f>
        <v>#REF!</v>
      </c>
      <c r="Q104" s="48" t="e">
        <f t="shared" si="154"/>
        <v>#REF!</v>
      </c>
      <c r="R104" s="89" t="e">
        <f t="shared" si="169"/>
        <v>#REF!</v>
      </c>
      <c r="S104" s="44" t="e">
        <f>IF(T102&gt;#REF!,-1,0)</f>
        <v>#REF!</v>
      </c>
      <c r="T104" s="9" t="e">
        <f>E104*S104</f>
        <v>#REF!</v>
      </c>
      <c r="U104" s="90" t="e">
        <f t="shared" si="155"/>
        <v>#REF!</v>
      </c>
      <c r="V104" s="89" t="e">
        <f t="shared" si="170"/>
        <v>#REF!</v>
      </c>
      <c r="W104" s="86" t="e">
        <f>IF(X102&gt;#REF!,-1,0)</f>
        <v>#REF!</v>
      </c>
      <c r="X104" s="9" t="e">
        <f>E104*W104</f>
        <v>#REF!</v>
      </c>
      <c r="Y104" s="90" t="e">
        <f t="shared" si="156"/>
        <v>#REF!</v>
      </c>
      <c r="Z104" s="89" t="e">
        <f t="shared" si="171"/>
        <v>#REF!</v>
      </c>
      <c r="AA104" s="10" t="e">
        <f>IF(AB102&gt;#REF!,-1,0)</f>
        <v>#REF!</v>
      </c>
      <c r="AB104" s="9" t="e">
        <f>E104*AA104</f>
        <v>#REF!</v>
      </c>
      <c r="AC104" s="90" t="e">
        <f t="shared" si="157"/>
        <v>#REF!</v>
      </c>
      <c r="AD104" s="89" t="e">
        <f t="shared" si="172"/>
        <v>#REF!</v>
      </c>
      <c r="AE104" s="10" t="e">
        <f>IF(AF102&gt;#REF!,-1,0)</f>
        <v>#REF!</v>
      </c>
      <c r="AF104" s="9" t="e">
        <f>E104*AE104</f>
        <v>#REF!</v>
      </c>
      <c r="AG104" s="90" t="e">
        <f t="shared" si="158"/>
        <v>#REF!</v>
      </c>
      <c r="AH104" s="89" t="e">
        <f t="shared" si="173"/>
        <v>#REF!</v>
      </c>
      <c r="AI104" s="10" t="e">
        <f>IF(AJ102&gt;#REF!,-1,0)</f>
        <v>#REF!</v>
      </c>
      <c r="AJ104" s="9" t="e">
        <f>E104*AI104</f>
        <v>#REF!</v>
      </c>
      <c r="AK104" s="90" t="e">
        <f t="shared" si="159"/>
        <v>#REF!</v>
      </c>
      <c r="AL104" s="89" t="e">
        <f t="shared" si="174"/>
        <v>#REF!</v>
      </c>
      <c r="AM104" s="86" t="e">
        <f>IF(AN102&gt;#REF!,-1,0)</f>
        <v>#REF!</v>
      </c>
      <c r="AN104" s="9" t="e">
        <f>E104*AM104</f>
        <v>#REF!</v>
      </c>
      <c r="AO104" s="90" t="e">
        <f t="shared" si="160"/>
        <v>#REF!</v>
      </c>
      <c r="AP104" s="117" t="e">
        <f t="shared" si="175"/>
        <v>#REF!</v>
      </c>
      <c r="AQ104" s="10" t="e">
        <f>IF(AR102&gt;#REF!,-1,0)</f>
        <v>#REF!</v>
      </c>
      <c r="AR104" s="9" t="e">
        <f>E104*AQ104</f>
        <v>#REF!</v>
      </c>
      <c r="AS104" s="90" t="e">
        <f t="shared" si="161"/>
        <v>#REF!</v>
      </c>
      <c r="AT104" s="117" t="e">
        <f t="shared" si="176"/>
        <v>#REF!</v>
      </c>
      <c r="AU104" s="10" t="e">
        <f>IF(AV102&gt;#REF!,-1,0)</f>
        <v>#REF!</v>
      </c>
      <c r="AV104" s="9" t="e">
        <f>E104*AU104</f>
        <v>#REF!</v>
      </c>
      <c r="AW104" s="90" t="e">
        <f t="shared" si="162"/>
        <v>#REF!</v>
      </c>
      <c r="AX104" s="89" t="e">
        <f t="shared" si="177"/>
        <v>#REF!</v>
      </c>
      <c r="AY104" s="86" t="e">
        <f>IF(AZ102&gt;#REF!,-1,0)</f>
        <v>#REF!</v>
      </c>
      <c r="AZ104" s="9" t="e">
        <f>E104*AY104</f>
        <v>#REF!</v>
      </c>
      <c r="BA104" s="90" t="e">
        <f t="shared" si="163"/>
        <v>#REF!</v>
      </c>
      <c r="BB104" s="361" t="e">
        <f t="shared" si="178"/>
        <v>#REF!</v>
      </c>
      <c r="BC104" s="362" t="e">
        <f>IF(BD102&gt;#REF!,-1,0)</f>
        <v>#REF!</v>
      </c>
      <c r="BD104" s="40" t="e">
        <f>E104*BC104</f>
        <v>#REF!</v>
      </c>
      <c r="BE104" s="354" t="e">
        <f t="shared" si="181"/>
        <v>#REF!</v>
      </c>
    </row>
    <row r="105" spans="1:57" s="7" customFormat="1" ht="36" customHeight="1">
      <c r="B105" s="34" t="s">
        <v>0</v>
      </c>
      <c r="C105" s="4"/>
      <c r="D105" s="4"/>
      <c r="E105" s="266" t="e">
        <f>IF(AND(#REF!&gt;0,(OR(#REF!=#REF!,#REF!=" "))),1,0)</f>
        <v>#REF!</v>
      </c>
      <c r="F105" s="89"/>
      <c r="G105" s="86"/>
      <c r="H105" s="9"/>
      <c r="I105" s="48"/>
      <c r="J105" s="89"/>
      <c r="K105" s="44"/>
      <c r="L105" s="9"/>
      <c r="M105" s="48"/>
      <c r="N105" s="89"/>
      <c r="O105" s="44"/>
      <c r="P105" s="9"/>
      <c r="Q105" s="48"/>
      <c r="R105" s="89"/>
      <c r="S105" s="44"/>
      <c r="T105" s="9"/>
      <c r="U105" s="90"/>
      <c r="V105" s="89"/>
      <c r="W105" s="86"/>
      <c r="X105" s="9"/>
      <c r="Y105" s="90"/>
      <c r="Z105" s="89"/>
      <c r="AA105" s="86"/>
      <c r="AB105" s="9"/>
      <c r="AC105" s="90"/>
      <c r="AD105" s="89"/>
      <c r="AE105" s="86"/>
      <c r="AF105" s="9"/>
      <c r="AG105" s="90"/>
      <c r="AH105" s="89"/>
      <c r="AI105" s="86"/>
      <c r="AJ105" s="267"/>
      <c r="AK105" s="90"/>
      <c r="AL105" s="89"/>
      <c r="AM105" s="86"/>
      <c r="AN105" s="9"/>
      <c r="AO105" s="90"/>
      <c r="AP105" s="268"/>
      <c r="AQ105" s="86"/>
      <c r="AR105" s="9"/>
      <c r="AS105" s="90"/>
      <c r="AT105" s="268"/>
      <c r="AU105" s="86"/>
      <c r="AV105" s="9"/>
      <c r="AW105" s="90"/>
      <c r="AX105" s="89"/>
      <c r="AY105" s="86"/>
      <c r="AZ105" s="267"/>
      <c r="BA105" s="90"/>
      <c r="BB105" s="363"/>
      <c r="BC105" s="106"/>
      <c r="BD105" s="40"/>
      <c r="BE105" s="354"/>
    </row>
    <row r="106" spans="1:57" s="7" customFormat="1" ht="32.450000000000003" customHeight="1">
      <c r="B106" s="34" t="str">
        <f>B105</f>
        <v xml:space="preserve">жесткая упаковка для вырезов </v>
      </c>
      <c r="C106" s="4"/>
      <c r="D106" s="4"/>
      <c r="E106" s="266" t="e">
        <f>IF(AND(#REF!&gt;0,(OR(#REF!=#REF!,#REF!=" "))),1,0)</f>
        <v>#REF!</v>
      </c>
      <c r="F106" s="89"/>
      <c r="G106" s="86"/>
      <c r="H106" s="9"/>
      <c r="I106" s="48"/>
      <c r="J106" s="89"/>
      <c r="K106" s="44"/>
      <c r="L106" s="9"/>
      <c r="M106" s="48"/>
      <c r="N106" s="89"/>
      <c r="O106" s="44"/>
      <c r="P106" s="9"/>
      <c r="Q106" s="48"/>
      <c r="R106" s="89"/>
      <c r="S106" s="44"/>
      <c r="T106" s="9"/>
      <c r="U106" s="90"/>
      <c r="V106" s="89"/>
      <c r="W106" s="86"/>
      <c r="X106" s="9"/>
      <c r="Y106" s="90"/>
      <c r="Z106" s="89"/>
      <c r="AA106" s="86"/>
      <c r="AB106" s="9"/>
      <c r="AC106" s="90"/>
      <c r="AD106" s="89"/>
      <c r="AE106" s="86"/>
      <c r="AF106" s="9"/>
      <c r="AG106" s="90"/>
      <c r="AH106" s="89"/>
      <c r="AI106" s="86"/>
      <c r="AJ106" s="267"/>
      <c r="AK106" s="90"/>
      <c r="AL106" s="89"/>
      <c r="AM106" s="86"/>
      <c r="AN106" s="9"/>
      <c r="AO106" s="90"/>
      <c r="AP106" s="268"/>
      <c r="AQ106" s="86"/>
      <c r="AR106" s="9"/>
      <c r="AS106" s="90"/>
      <c r="AT106" s="268"/>
      <c r="AU106" s="86"/>
      <c r="AV106" s="9"/>
      <c r="AW106" s="90"/>
      <c r="AX106" s="89"/>
      <c r="AY106" s="86"/>
      <c r="AZ106" s="267"/>
      <c r="BA106" s="90"/>
      <c r="BB106" s="363"/>
      <c r="BC106" s="106"/>
      <c r="BD106" s="40"/>
      <c r="BE106" s="354"/>
    </row>
    <row r="107" spans="1:57" s="7" customFormat="1" ht="31.9" customHeight="1">
      <c r="B107" s="34" t="s">
        <v>1</v>
      </c>
      <c r="C107" s="4"/>
      <c r="D107" s="4"/>
      <c r="E107" s="266" t="e">
        <f>IF(#REF!&gt;0,1,0)</f>
        <v>#REF!</v>
      </c>
      <c r="F107" s="89"/>
      <c r="G107" s="86"/>
      <c r="H107" s="9"/>
      <c r="I107" s="48"/>
      <c r="J107" s="89"/>
      <c r="K107" s="44"/>
      <c r="L107" s="9"/>
      <c r="M107" s="48"/>
      <c r="N107" s="89"/>
      <c r="O107" s="44"/>
      <c r="P107" s="9"/>
      <c r="Q107" s="48"/>
      <c r="R107" s="89"/>
      <c r="S107" s="44"/>
      <c r="T107" s="9"/>
      <c r="U107" s="90"/>
      <c r="V107" s="89"/>
      <c r="W107" s="86"/>
      <c r="X107" s="9"/>
      <c r="Y107" s="90"/>
      <c r="Z107" s="89"/>
      <c r="AA107" s="86"/>
      <c r="AB107" s="9"/>
      <c r="AC107" s="90"/>
      <c r="AD107" s="89"/>
      <c r="AE107" s="86"/>
      <c r="AF107" s="9"/>
      <c r="AG107" s="90"/>
      <c r="AH107" s="89"/>
      <c r="AI107" s="86"/>
      <c r="AJ107" s="267"/>
      <c r="AK107" s="90"/>
      <c r="AL107" s="89"/>
      <c r="AM107" s="86"/>
      <c r="AN107" s="9"/>
      <c r="AO107" s="90"/>
      <c r="AP107" s="268"/>
      <c r="AQ107" s="86"/>
      <c r="AR107" s="9"/>
      <c r="AS107" s="90"/>
      <c r="AT107" s="268"/>
      <c r="AU107" s="86"/>
      <c r="AV107" s="9"/>
      <c r="AW107" s="90"/>
      <c r="AX107" s="89"/>
      <c r="AY107" s="86"/>
      <c r="AZ107" s="267"/>
      <c r="BA107" s="90"/>
      <c r="BB107" s="363"/>
      <c r="BC107" s="106"/>
      <c r="BD107" s="40"/>
      <c r="BE107" s="354"/>
    </row>
    <row r="108" spans="1:57" s="7" customFormat="1" ht="17.45" customHeight="1">
      <c r="B108" s="34" t="s">
        <v>229</v>
      </c>
      <c r="C108" s="4" t="e">
        <f t="shared" si="151"/>
        <v>#REF!</v>
      </c>
      <c r="D108" s="4" t="e">
        <f>I108+M108+Q108+U108+Y108+AC108+AG108+AO108+AS108+AW108+BA108+AK108+BE108</f>
        <v>#REF!</v>
      </c>
      <c r="E108" s="22" t="e">
        <f>IF((E105+E107+E106)&gt;0,1,0)</f>
        <v>#REF!</v>
      </c>
      <c r="F108" s="89" t="e">
        <f>F91</f>
        <v>#REF!</v>
      </c>
      <c r="G108" s="78" t="e">
        <f>#REF!</f>
        <v>#REF!</v>
      </c>
      <c r="H108" s="9" t="e">
        <f>G108*E108</f>
        <v>#REF!</v>
      </c>
      <c r="I108" s="48" t="e">
        <f t="shared" si="179"/>
        <v>#REF!</v>
      </c>
      <c r="J108" s="89" t="e">
        <f>J91</f>
        <v>#REF!</v>
      </c>
      <c r="K108" s="9" t="e">
        <f>G108</f>
        <v>#REF!</v>
      </c>
      <c r="L108" s="9" t="e">
        <f>K108*E108</f>
        <v>#REF!</v>
      </c>
      <c r="M108" s="48" t="e">
        <f t="shared" si="153"/>
        <v>#REF!</v>
      </c>
      <c r="N108" s="89" t="e">
        <f>N91</f>
        <v>#REF!</v>
      </c>
      <c r="O108" s="9" t="e">
        <f>G108</f>
        <v>#REF!</v>
      </c>
      <c r="P108" s="9" t="e">
        <f>O108*E108</f>
        <v>#REF!</v>
      </c>
      <c r="Q108" s="48" t="e">
        <f t="shared" si="154"/>
        <v>#REF!</v>
      </c>
      <c r="R108" s="89" t="e">
        <f>R91</f>
        <v>#REF!</v>
      </c>
      <c r="S108" s="9" t="e">
        <f>O108</f>
        <v>#REF!</v>
      </c>
      <c r="T108" s="9" t="e">
        <f>S108*E108</f>
        <v>#REF!</v>
      </c>
      <c r="U108" s="90" t="e">
        <f t="shared" si="155"/>
        <v>#REF!</v>
      </c>
      <c r="V108" s="89" t="e">
        <f>V91</f>
        <v>#REF!</v>
      </c>
      <c r="W108" s="105" t="e">
        <f>S108</f>
        <v>#REF!</v>
      </c>
      <c r="X108" s="40" t="e">
        <f>W108*E108</f>
        <v>#REF!</v>
      </c>
      <c r="Y108" s="90" t="e">
        <f t="shared" si="156"/>
        <v>#REF!</v>
      </c>
      <c r="Z108" s="89" t="e">
        <f>Z91</f>
        <v>#REF!</v>
      </c>
      <c r="AA108" s="40" t="e">
        <f>W108</f>
        <v>#REF!</v>
      </c>
      <c r="AB108" s="40" t="e">
        <f>AA108*E108</f>
        <v>#REF!</v>
      </c>
      <c r="AC108" s="90" t="e">
        <f t="shared" si="157"/>
        <v>#REF!</v>
      </c>
      <c r="AD108" s="89" t="e">
        <f>AD91</f>
        <v>#REF!</v>
      </c>
      <c r="AE108" s="40" t="e">
        <f>AA108</f>
        <v>#REF!</v>
      </c>
      <c r="AF108" s="40" t="e">
        <f>AE108*E108</f>
        <v>#REF!</v>
      </c>
      <c r="AG108" s="90" t="e">
        <f t="shared" si="158"/>
        <v>#REF!</v>
      </c>
      <c r="AH108" s="89" t="e">
        <f>AH91</f>
        <v>#REF!</v>
      </c>
      <c r="AI108" s="40" t="e">
        <f>AE108</f>
        <v>#REF!</v>
      </c>
      <c r="AJ108" s="60" t="e">
        <f>AI108*E108</f>
        <v>#REF!</v>
      </c>
      <c r="AK108" s="90" t="e">
        <f t="shared" si="159"/>
        <v>#REF!</v>
      </c>
      <c r="AL108" s="89" t="e">
        <f>AL91</f>
        <v>#REF!</v>
      </c>
      <c r="AM108" s="125" t="e">
        <f>AI108</f>
        <v>#REF!</v>
      </c>
      <c r="AN108" s="37" t="e">
        <f>AM108*E108</f>
        <v>#REF!</v>
      </c>
      <c r="AO108" s="90" t="e">
        <f t="shared" si="160"/>
        <v>#REF!</v>
      </c>
      <c r="AP108" s="89" t="e">
        <f>AP91</f>
        <v>#REF!</v>
      </c>
      <c r="AQ108" s="37" t="e">
        <f>AM108</f>
        <v>#REF!</v>
      </c>
      <c r="AR108" s="37" t="e">
        <f>AQ108*E108</f>
        <v>#REF!</v>
      </c>
      <c r="AS108" s="90" t="e">
        <f t="shared" si="161"/>
        <v>#REF!</v>
      </c>
      <c r="AT108" s="89" t="e">
        <f>AT91</f>
        <v>#REF!</v>
      </c>
      <c r="AU108" s="37" t="e">
        <f>AQ108</f>
        <v>#REF!</v>
      </c>
      <c r="AV108" s="37" t="e">
        <f>AU108*E108</f>
        <v>#REF!</v>
      </c>
      <c r="AW108" s="90" t="e">
        <f t="shared" si="162"/>
        <v>#REF!</v>
      </c>
      <c r="AX108" s="89" t="e">
        <f>AX91</f>
        <v>#REF!</v>
      </c>
      <c r="AY108" s="125" t="e">
        <f>AU108</f>
        <v>#REF!</v>
      </c>
      <c r="AZ108" s="54" t="e">
        <f>AY108*E108</f>
        <v>#REF!</v>
      </c>
      <c r="BA108" s="90" t="e">
        <f t="shared" si="163"/>
        <v>#REF!</v>
      </c>
      <c r="BB108" s="352" t="e">
        <f>BB91</f>
        <v>#REF!</v>
      </c>
      <c r="BC108" s="40" t="e">
        <f>AY108</f>
        <v>#REF!</v>
      </c>
      <c r="BD108" s="40" t="e">
        <f>BC108*E108</f>
        <v>#REF!</v>
      </c>
      <c r="BE108" s="354" t="e">
        <f>BD108*BB108</f>
        <v>#REF!</v>
      </c>
    </row>
    <row r="109" spans="1:57" s="158" customFormat="1" ht="16.5" thickBot="1">
      <c r="B109" s="36" t="s">
        <v>204</v>
      </c>
      <c r="C109" s="4" t="e">
        <f t="shared" si="151"/>
        <v>#REF!</v>
      </c>
      <c r="D109" s="4" t="e">
        <f>I109+M109+Q109+U109+Y109+AC109+AG109+AO109+AS109+AW109+BA109+AK109+BE109</f>
        <v>#REF!</v>
      </c>
      <c r="F109" s="89" t="e">
        <f>F104</f>
        <v>#REF!</v>
      </c>
      <c r="G109" s="159"/>
      <c r="H109" s="159" t="e">
        <f>H102+H104+H108+H99+H100+H101</f>
        <v>#REF!</v>
      </c>
      <c r="I109" s="48" t="e">
        <f t="shared" si="179"/>
        <v>#REF!</v>
      </c>
      <c r="J109" s="89" t="e">
        <f>J104</f>
        <v>#REF!</v>
      </c>
      <c r="K109" s="160"/>
      <c r="L109" s="159" t="e">
        <f>L102+L104+L108+L99+L100+L101</f>
        <v>#REF!</v>
      </c>
      <c r="M109" s="48" t="e">
        <f t="shared" si="153"/>
        <v>#REF!</v>
      </c>
      <c r="N109" s="89" t="e">
        <f>N104</f>
        <v>#REF!</v>
      </c>
      <c r="O109" s="160"/>
      <c r="P109" s="159" t="e">
        <f>P102+P104+P108+P99+P100+P101</f>
        <v>#REF!</v>
      </c>
      <c r="Q109" s="48" t="e">
        <f t="shared" si="154"/>
        <v>#REF!</v>
      </c>
      <c r="R109" s="117" t="e">
        <f>R104</f>
        <v>#REF!</v>
      </c>
      <c r="S109" s="160"/>
      <c r="T109" s="159" t="e">
        <f>T102+T104+T108+T99+T100+T101</f>
        <v>#REF!</v>
      </c>
      <c r="U109" s="118" t="e">
        <f t="shared" si="155"/>
        <v>#REF!</v>
      </c>
      <c r="V109" s="117" t="e">
        <f>V104</f>
        <v>#REF!</v>
      </c>
      <c r="W109" s="159"/>
      <c r="X109" s="159" t="e">
        <f>X102+X104+X108+X99+X100+X101</f>
        <v>#REF!</v>
      </c>
      <c r="Y109" s="118" t="e">
        <f t="shared" si="156"/>
        <v>#REF!</v>
      </c>
      <c r="Z109" s="117" t="e">
        <f>Z104</f>
        <v>#REF!</v>
      </c>
      <c r="AA109" s="159"/>
      <c r="AB109" s="159" t="e">
        <f>AB102+AB104+AB108+AB99+AB100+AB101</f>
        <v>#REF!</v>
      </c>
      <c r="AC109" s="118" t="e">
        <f t="shared" si="157"/>
        <v>#REF!</v>
      </c>
      <c r="AD109" s="117" t="e">
        <f>AD104</f>
        <v>#REF!</v>
      </c>
      <c r="AE109" s="159"/>
      <c r="AF109" s="159" t="e">
        <f>AF102+AF104+AF108+AF99+AF100+AF101</f>
        <v>#REF!</v>
      </c>
      <c r="AG109" s="118" t="e">
        <f t="shared" si="158"/>
        <v>#REF!</v>
      </c>
      <c r="AH109" s="117" t="e">
        <f>AH104</f>
        <v>#REF!</v>
      </c>
      <c r="AI109" s="159"/>
      <c r="AJ109" s="159" t="e">
        <f>AJ102+AJ104+AJ108+AJ99+AJ100+AJ101</f>
        <v>#REF!</v>
      </c>
      <c r="AK109" s="118" t="e">
        <f t="shared" si="159"/>
        <v>#REF!</v>
      </c>
      <c r="AL109" s="117" t="e">
        <f>AL104</f>
        <v>#REF!</v>
      </c>
      <c r="AM109" s="159"/>
      <c r="AN109" s="159" t="e">
        <f>AN102+AN104+AN108+AN99+AN100+AN101</f>
        <v>#REF!</v>
      </c>
      <c r="AO109" s="118" t="e">
        <f t="shared" si="160"/>
        <v>#REF!</v>
      </c>
      <c r="AP109" s="117" t="e">
        <f>AP104</f>
        <v>#REF!</v>
      </c>
      <c r="AQ109" s="159"/>
      <c r="AR109" s="159" t="e">
        <f>AR102+AR104+AR108+AR99+AR100+AR101</f>
        <v>#REF!</v>
      </c>
      <c r="AS109" s="118" t="e">
        <f t="shared" si="161"/>
        <v>#REF!</v>
      </c>
      <c r="AT109" s="117" t="e">
        <f>AT104</f>
        <v>#REF!</v>
      </c>
      <c r="AU109" s="159"/>
      <c r="AV109" s="159" t="e">
        <f>AV102+AV104+AV108+AV99+AV100+AV101</f>
        <v>#REF!</v>
      </c>
      <c r="AW109" s="118" t="e">
        <f t="shared" si="162"/>
        <v>#REF!</v>
      </c>
      <c r="AX109" s="117" t="e">
        <f>AX104</f>
        <v>#REF!</v>
      </c>
      <c r="AY109" s="159"/>
      <c r="AZ109" s="159" t="e">
        <f>AZ102+AZ104+AZ108+AZ99+AZ100+AZ101</f>
        <v>#REF!</v>
      </c>
      <c r="BA109" s="118" t="e">
        <f t="shared" si="163"/>
        <v>#REF!</v>
      </c>
      <c r="BB109" s="361" t="e">
        <f>BB104</f>
        <v>#REF!</v>
      </c>
      <c r="BC109" s="364"/>
      <c r="BD109" s="364" t="e">
        <f>BD102+BD104+BD108+BD99+BD100+BD101</f>
        <v>#REF!</v>
      </c>
      <c r="BE109" s="365" t="e">
        <f>BD109*BB109</f>
        <v>#REF!</v>
      </c>
    </row>
    <row r="113" spans="5:6" ht="26.25">
      <c r="E113" s="77"/>
      <c r="F113" s="77"/>
    </row>
    <row r="114" spans="5:6" ht="26.25">
      <c r="E114" s="77"/>
      <c r="F114" s="77"/>
    </row>
  </sheetData>
  <sheetProtection sheet="1" objects="1" scenarios="1"/>
  <autoFilter ref="B6:AZ91"/>
  <customSheetViews>
    <customSheetView guid="{5F5DAD46-8B02-430F-B4C6-6FE656EE202C}" scale="75">
      <selection activeCell="C1" sqref="C1"/>
      <pageMargins left="0.7" right="0.7" top="0.75" bottom="0.75" header="0.3" footer="0.3"/>
      <pageSetup paperSize="9" orientation="portrait"/>
    </customSheetView>
  </customSheetViews>
  <mergeCells count="17">
    <mergeCell ref="AY4:AZ4"/>
    <mergeCell ref="BB3:BE3"/>
    <mergeCell ref="BC4:BD4"/>
    <mergeCell ref="AM3:AZ3"/>
    <mergeCell ref="AQ4:AR4"/>
    <mergeCell ref="AU4:AV4"/>
    <mergeCell ref="AM4:AN4"/>
    <mergeCell ref="G3:T3"/>
    <mergeCell ref="AI4:AJ4"/>
    <mergeCell ref="W3:AJ3"/>
    <mergeCell ref="G4:H4"/>
    <mergeCell ref="K4:L4"/>
    <mergeCell ref="O4:P4"/>
    <mergeCell ref="W4:X4"/>
    <mergeCell ref="AA4:AB4"/>
    <mergeCell ref="AE4:AF4"/>
    <mergeCell ref="S4:T4"/>
  </mergeCells>
  <phoneticPr fontId="8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H293"/>
  <sheetViews>
    <sheetView topLeftCell="A173" workbookViewId="0">
      <selection activeCell="A190" sqref="A190:H297"/>
    </sheetView>
  </sheetViews>
  <sheetFormatPr defaultRowHeight="15"/>
  <cols>
    <col min="2" max="2" width="18.42578125" customWidth="1"/>
    <col min="3" max="3" width="50.7109375" customWidth="1"/>
    <col min="4" max="4" width="22.7109375" customWidth="1"/>
    <col min="5" max="5" width="21.7109375" customWidth="1"/>
    <col min="6" max="6" width="27" customWidth="1"/>
  </cols>
  <sheetData>
    <row r="1" spans="1:5" ht="18.75" thickBot="1">
      <c r="B1" s="550"/>
      <c r="C1" s="550"/>
      <c r="D1" s="550"/>
      <c r="E1" s="551"/>
    </row>
    <row r="2" spans="1:5" ht="51.75" thickBot="1">
      <c r="B2" s="253"/>
      <c r="C2" s="225" t="s">
        <v>214</v>
      </c>
      <c r="D2" s="226" t="s">
        <v>209</v>
      </c>
      <c r="E2" s="227" t="s">
        <v>135</v>
      </c>
    </row>
    <row r="3" spans="1:5">
      <c r="A3" s="254" t="s">
        <v>353</v>
      </c>
      <c r="B3" s="255"/>
      <c r="C3" s="256"/>
      <c r="D3" s="257"/>
      <c r="E3" s="258"/>
    </row>
    <row r="4" spans="1:5">
      <c r="A4" t="str">
        <f>CONCATENATE(C4," ",D4," ","рекомендованный цвет заглушек:",E4)</f>
        <v>А 242 colin плинтус-компакт  рекомендованный цвет заглушек:белый</v>
      </c>
      <c r="B4" s="241" t="s">
        <v>210</v>
      </c>
      <c r="C4" s="171" t="s">
        <v>137</v>
      </c>
      <c r="D4" s="172" t="s">
        <v>208</v>
      </c>
      <c r="E4" s="172" t="s">
        <v>138</v>
      </c>
    </row>
    <row r="5" spans="1:5">
      <c r="A5" t="str">
        <f t="shared" ref="A5:A52" si="0">CONCATENATE(C5," ",D5," ","рекомендованный цвет заглушек:",E5)</f>
        <v>AX 241 colin плинтус-компакт  рекомендованный цвет заглушек:серый, белый</v>
      </c>
      <c r="B5" s="240" t="s">
        <v>210</v>
      </c>
      <c r="C5" s="171" t="s">
        <v>139</v>
      </c>
      <c r="D5" s="174" t="s">
        <v>208</v>
      </c>
      <c r="E5" s="174" t="s">
        <v>140</v>
      </c>
    </row>
    <row r="6" spans="1:5">
      <c r="A6" t="str">
        <f t="shared" si="0"/>
        <v>BN 230 sentira  плинтус-компакт  рекомендованный цвет заглушек:белые</v>
      </c>
      <c r="B6" s="246" t="s">
        <v>212</v>
      </c>
      <c r="C6" s="171" t="s">
        <v>141</v>
      </c>
      <c r="D6" s="172" t="s">
        <v>208</v>
      </c>
      <c r="E6" s="172" t="s">
        <v>142</v>
      </c>
    </row>
    <row r="7" spans="1:5">
      <c r="A7" t="str">
        <f t="shared" si="0"/>
        <v>BT 750 scivaro  плинтус-компакт  рекомендованный цвет заглушек:черные</v>
      </c>
      <c r="B7" s="246" t="s">
        <v>211</v>
      </c>
      <c r="C7" s="176" t="s">
        <v>143</v>
      </c>
      <c r="D7" s="172" t="s">
        <v>208</v>
      </c>
      <c r="E7" s="172" t="s">
        <v>291</v>
      </c>
    </row>
    <row r="8" spans="1:5">
      <c r="A8" t="str">
        <f t="shared" si="0"/>
        <v>С 220 colin плинтус-компакт  рекомендованный цвет заглушек:серый</v>
      </c>
      <c r="B8" s="240" t="s">
        <v>210</v>
      </c>
      <c r="C8" s="171" t="s">
        <v>146</v>
      </c>
      <c r="D8" s="174" t="s">
        <v>208</v>
      </c>
      <c r="E8" s="174" t="s">
        <v>144</v>
      </c>
    </row>
    <row r="9" spans="1:5">
      <c r="A9" t="str">
        <f t="shared" si="0"/>
        <v>С 413 crystal выводится все 2017 Уточняйте наличие! плинтус-компакт  рекомендованный цвет заглушек:серый</v>
      </c>
      <c r="B9" s="242" t="s">
        <v>210</v>
      </c>
      <c r="C9" s="230" t="s">
        <v>354</v>
      </c>
      <c r="D9" s="178" t="s">
        <v>208</v>
      </c>
      <c r="E9" s="178" t="s">
        <v>144</v>
      </c>
    </row>
    <row r="10" spans="1:5">
      <c r="A10" t="str">
        <f t="shared" si="0"/>
        <v>ES 223 pore f выводится все 2017 Уточняйте наличие! плинтус-компакт  рекомендованный цвет заглушек:серый</v>
      </c>
      <c r="B10" s="242" t="s">
        <v>210</v>
      </c>
      <c r="C10" s="230" t="s">
        <v>355</v>
      </c>
      <c r="D10" s="178" t="s">
        <v>208</v>
      </c>
      <c r="E10" s="178" t="s">
        <v>144</v>
      </c>
    </row>
    <row r="11" spans="1:5">
      <c r="A11" t="str">
        <f t="shared" si="0"/>
        <v>ES 295 pore f плинтус-компакт  рекомендованный цвет заглушек:бежевый</v>
      </c>
      <c r="B11" s="240" t="s">
        <v>210</v>
      </c>
      <c r="C11" s="171" t="s">
        <v>147</v>
      </c>
      <c r="D11" s="174" t="s">
        <v>208</v>
      </c>
      <c r="E11" s="174" t="s">
        <v>148</v>
      </c>
    </row>
    <row r="12" spans="1:5">
      <c r="A12" t="str">
        <f t="shared" si="0"/>
        <v>FN 371 feinbutten выводится все 2017 Уточняйте наличие! плинтус-компакт  рекомендованный цвет заглушек:св.бежевый</v>
      </c>
      <c r="B12" s="242" t="s">
        <v>210</v>
      </c>
      <c r="C12" s="230" t="s">
        <v>356</v>
      </c>
      <c r="D12" s="178" t="s">
        <v>208</v>
      </c>
      <c r="E12" s="178" t="s">
        <v>151</v>
      </c>
    </row>
    <row r="13" spans="1:5">
      <c r="A13" t="str">
        <f t="shared" si="0"/>
        <v>FN 323  crystal  ВЫВОД 2018 Уточняйте наличие! плинтус-компакт  рекомендованный цвет заглушек:св.бежевый</v>
      </c>
      <c r="B13" s="243" t="s">
        <v>210</v>
      </c>
      <c r="C13" s="228" t="s">
        <v>357</v>
      </c>
      <c r="D13" s="229" t="s">
        <v>208</v>
      </c>
      <c r="E13" s="229" t="s">
        <v>151</v>
      </c>
    </row>
    <row r="14" spans="1:5">
      <c r="A14" t="str">
        <f t="shared" si="0"/>
        <v>FP 293  crystal плинтус-компакт  рекомендованный цвет заглушек:белый</v>
      </c>
      <c r="B14" s="240" t="s">
        <v>210</v>
      </c>
      <c r="C14" s="171" t="s">
        <v>152</v>
      </c>
      <c r="D14" s="174" t="s">
        <v>208</v>
      </c>
      <c r="E14" s="174" t="s">
        <v>138</v>
      </c>
    </row>
    <row r="15" spans="1:5">
      <c r="A15" t="str">
        <f t="shared" si="0"/>
        <v>FS 760 cera  плинтус-компакт  рекомендованный цвет заглушек:корич</v>
      </c>
      <c r="B15" s="246" t="s">
        <v>211</v>
      </c>
      <c r="C15" s="171" t="s">
        <v>153</v>
      </c>
      <c r="D15" s="172" t="s">
        <v>208</v>
      </c>
      <c r="E15" s="172" t="s">
        <v>306</v>
      </c>
    </row>
    <row r="16" spans="1:5">
      <c r="A16" t="str">
        <f t="shared" si="0"/>
        <v>GT 269 colin выводится все 2017 Уточняйте наличие! плинтус-компакт  рекомендованный цвет заглушек:св.беж</v>
      </c>
      <c r="B16" s="242" t="s">
        <v>210</v>
      </c>
      <c r="C16" s="230" t="s">
        <v>358</v>
      </c>
      <c r="D16" s="178" t="s">
        <v>208</v>
      </c>
      <c r="E16" s="178" t="s">
        <v>155</v>
      </c>
    </row>
    <row r="17" spans="1:5">
      <c r="A17" t="str">
        <f t="shared" si="0"/>
        <v>H 223 colin плинтус-компакт  рекомендованный цвет заглушек:св. бежевый</v>
      </c>
      <c r="B17" s="250" t="s">
        <v>210</v>
      </c>
      <c r="C17" s="171" t="s">
        <v>156</v>
      </c>
      <c r="D17" s="235" t="s">
        <v>208</v>
      </c>
      <c r="E17" s="235" t="s">
        <v>157</v>
      </c>
    </row>
    <row r="18" spans="1:5">
      <c r="A18" t="str">
        <f t="shared" si="0"/>
        <v>H 437 colin переход на cera 18 плинтус-компакт  рекомендованный цвет заглушек:серый</v>
      </c>
      <c r="B18" s="250" t="s">
        <v>210</v>
      </c>
      <c r="C18" s="171" t="s">
        <v>311</v>
      </c>
      <c r="D18" s="235" t="s">
        <v>208</v>
      </c>
      <c r="E18" s="235" t="s">
        <v>144</v>
      </c>
    </row>
    <row r="19" spans="1:5">
      <c r="A19" t="str">
        <f t="shared" si="0"/>
        <v>JK 372 cera  плинтус-компакт  рекомендованный цвет заглушек:св.бежев</v>
      </c>
      <c r="B19" s="246" t="s">
        <v>211</v>
      </c>
      <c r="C19" s="171" t="s">
        <v>158</v>
      </c>
      <c r="D19" s="236" t="s">
        <v>208</v>
      </c>
      <c r="E19" s="236" t="s">
        <v>159</v>
      </c>
    </row>
    <row r="20" spans="1:5">
      <c r="A20" t="str">
        <f t="shared" si="0"/>
        <v>JK 583 cera  плинтус-компакт  рекомендованный цвет заглушек:серый</v>
      </c>
      <c r="B20" s="246" t="s">
        <v>211</v>
      </c>
      <c r="C20" s="171" t="s">
        <v>160</v>
      </c>
      <c r="D20" s="236" t="s">
        <v>208</v>
      </c>
      <c r="E20" s="236" t="s">
        <v>144</v>
      </c>
    </row>
    <row r="21" spans="1:5">
      <c r="A21" t="str">
        <f t="shared" si="0"/>
        <v>KP 464 colin выводится все 2017 Уточняйте наличие! плинтус-компакт  рекомендованный цвет заглушек:серый</v>
      </c>
      <c r="B21" s="251" t="s">
        <v>210</v>
      </c>
      <c r="C21" s="230" t="s">
        <v>359</v>
      </c>
      <c r="D21" s="237" t="s">
        <v>208</v>
      </c>
      <c r="E21" s="237" t="s">
        <v>144</v>
      </c>
    </row>
    <row r="22" spans="1:5">
      <c r="A22" t="str">
        <f t="shared" si="0"/>
        <v>KP 796 colin  ВЫВОД 2018 Уточняйте наличие! плинтус-компакт  рекомендованный цвет заглушек:бежевый</v>
      </c>
      <c r="B22" s="243" t="s">
        <v>210</v>
      </c>
      <c r="C22" s="228" t="s">
        <v>360</v>
      </c>
      <c r="D22" s="229" t="s">
        <v>208</v>
      </c>
      <c r="E22" s="229" t="s">
        <v>148</v>
      </c>
    </row>
    <row r="23" spans="1:5">
      <c r="A23" t="str">
        <f t="shared" si="0"/>
        <v>LU 376 colin выводится все 2017 Уточняйте наличие! плинтус-компакт  рекомендованный цвет заглушек:белый</v>
      </c>
      <c r="B23" s="242" t="s">
        <v>210</v>
      </c>
      <c r="C23" s="230" t="s">
        <v>361</v>
      </c>
      <c r="D23" s="178" t="s">
        <v>208</v>
      </c>
      <c r="E23" s="178" t="s">
        <v>138</v>
      </c>
    </row>
    <row r="24" spans="1:5">
      <c r="A24" t="str">
        <f t="shared" si="0"/>
        <v>ME 478 feinschiff плинтус-компакт  рекомендованный цвет заглушек:серый</v>
      </c>
      <c r="B24" s="240" t="s">
        <v>210</v>
      </c>
      <c r="C24" s="171" t="s">
        <v>163</v>
      </c>
      <c r="D24" s="174" t="s">
        <v>208</v>
      </c>
      <c r="E24" s="174" t="s">
        <v>144</v>
      </c>
    </row>
    <row r="25" spans="1:5">
      <c r="A25" t="str">
        <f t="shared" si="0"/>
        <v>MK 432 colin выводится все 2017 Уточняйте наличие! плинтус-компакт  рекомендованный цвет заглушек:серый</v>
      </c>
      <c r="B25" s="242" t="s">
        <v>210</v>
      </c>
      <c r="C25" s="234" t="s">
        <v>362</v>
      </c>
      <c r="D25" s="178" t="s">
        <v>208</v>
      </c>
      <c r="E25" s="178" t="s">
        <v>144</v>
      </c>
    </row>
    <row r="26" spans="1:5">
      <c r="A26" t="str">
        <f t="shared" si="0"/>
        <v>MS 234 crystal выводится все 2017 Уточняйте наличие! плинтус-компакт  рекомендованный цвет заглушек:серый</v>
      </c>
      <c r="B26" s="242" t="s">
        <v>210</v>
      </c>
      <c r="C26" s="234" t="s">
        <v>363</v>
      </c>
      <c r="D26" s="178" t="s">
        <v>208</v>
      </c>
      <c r="E26" s="178" t="s">
        <v>144</v>
      </c>
    </row>
    <row r="27" spans="1:5">
      <c r="A27" t="str">
        <f t="shared" si="0"/>
        <v>Р 913 colin  ВЫВОД  2018 Уточняйте наличие! плинтус-компакт  рекомендованный цвет заглушек:маис желтый</v>
      </c>
      <c r="B27" s="243" t="s">
        <v>210</v>
      </c>
      <c r="C27" s="228" t="s">
        <v>364</v>
      </c>
      <c r="D27" s="229" t="s">
        <v>208</v>
      </c>
      <c r="E27" s="229" t="s">
        <v>166</v>
      </c>
    </row>
    <row r="28" spans="1:5">
      <c r="A28" t="str">
        <f t="shared" si="0"/>
        <v>S 337 crystal  ВЫВОД 2018 Уточняйте наличие! плинтус-компакт  рекомендованный цвет заглушек:св.бежевый</v>
      </c>
      <c r="B28" s="243" t="s">
        <v>210</v>
      </c>
      <c r="C28" s="228" t="s">
        <v>365</v>
      </c>
      <c r="D28" s="229" t="s">
        <v>208</v>
      </c>
      <c r="E28" s="229" t="s">
        <v>151</v>
      </c>
    </row>
    <row r="29" spans="1:5">
      <c r="A29" t="str">
        <f t="shared" si="0"/>
        <v>S 414 colin выводится все 2017 Уточняйте наличие! плинтус-компакт  рекомендованный цвет заглушек:серый</v>
      </c>
      <c r="B29" s="242" t="s">
        <v>210</v>
      </c>
      <c r="C29" s="234" t="s">
        <v>366</v>
      </c>
      <c r="D29" s="178" t="s">
        <v>208</v>
      </c>
      <c r="E29" s="178" t="s">
        <v>144</v>
      </c>
    </row>
    <row r="30" spans="1:5">
      <c r="A30" t="str">
        <f t="shared" si="0"/>
        <v>SL 335   scivaro плинтус-компакт  рекомендованный цвет заглушек:св.бежевый</v>
      </c>
      <c r="B30" s="246" t="s">
        <v>211</v>
      </c>
      <c r="C30" s="171" t="s">
        <v>168</v>
      </c>
      <c r="D30" s="174" t="s">
        <v>208</v>
      </c>
      <c r="E30" s="174" t="s">
        <v>151</v>
      </c>
    </row>
    <row r="31" spans="1:5">
      <c r="A31" t="str">
        <f t="shared" si="0"/>
        <v>SL 723 colin выводится все 2017 Уточняйте наличие! плинтус-компакт  рекомендованный цвет заглушек:бежевый</v>
      </c>
      <c r="B31" s="242" t="s">
        <v>210</v>
      </c>
      <c r="C31" s="234" t="s">
        <v>367</v>
      </c>
      <c r="D31" s="178" t="s">
        <v>208</v>
      </c>
      <c r="E31" s="178" t="s">
        <v>148</v>
      </c>
    </row>
    <row r="32" spans="1:5">
      <c r="A32" t="str">
        <f t="shared" si="0"/>
        <v>ST 12 colin  ВЫВОД 2018 Уточняйте наличие! плинтус-компакт  рекомендованный цвет заглушек:черный</v>
      </c>
      <c r="B32" s="243" t="s">
        <v>210</v>
      </c>
      <c r="C32" s="228" t="s">
        <v>368</v>
      </c>
      <c r="D32" s="229" t="s">
        <v>208</v>
      </c>
      <c r="E32" s="229" t="s">
        <v>170</v>
      </c>
    </row>
    <row r="33" spans="1:5">
      <c r="A33" t="str">
        <f t="shared" si="0"/>
        <v>ST 21 colin выводится все 2017 Уточняйте наличие! плинтус-компакт  рекомендованный цвет заглушек:серый,белый</v>
      </c>
      <c r="B33" s="242" t="s">
        <v>210</v>
      </c>
      <c r="C33" s="234" t="s">
        <v>369</v>
      </c>
      <c r="D33" s="178" t="s">
        <v>208</v>
      </c>
      <c r="E33" s="178" t="s">
        <v>171</v>
      </c>
    </row>
    <row r="34" spans="1:5">
      <c r="A34" t="str">
        <f t="shared" si="0"/>
        <v>TV 374  colin плинтус-компакт  рекомендованный цвет заглушек:св.бежевый</v>
      </c>
      <c r="B34" s="240" t="s">
        <v>210</v>
      </c>
      <c r="C34" s="171" t="s">
        <v>173</v>
      </c>
      <c r="D34" s="174" t="s">
        <v>208</v>
      </c>
      <c r="E34" s="174" t="s">
        <v>151</v>
      </c>
    </row>
    <row r="35" spans="1:5">
      <c r="A35" t="str">
        <f t="shared" si="0"/>
        <v>WE 716 pore f плинтус-компакт  рекомендованный цвет заглушек:темно-коричн WE</v>
      </c>
      <c r="B35" s="240" t="s">
        <v>210</v>
      </c>
      <c r="C35" s="171" t="s">
        <v>174</v>
      </c>
      <c r="D35" s="174" t="s">
        <v>208</v>
      </c>
      <c r="E35" s="174" t="s">
        <v>175</v>
      </c>
    </row>
    <row r="36" spans="1:5">
      <c r="A36" t="str">
        <f t="shared" si="0"/>
        <v>WS 372 feinbutten выводится все 2017 Уточняйте наличие! плинтус-компакт  рекомендованный цвет заглушек:св.бежевый</v>
      </c>
      <c r="B36" s="242" t="s">
        <v>210</v>
      </c>
      <c r="C36" s="234" t="s">
        <v>370</v>
      </c>
      <c r="D36" s="178" t="s">
        <v>208</v>
      </c>
      <c r="E36" s="178" t="s">
        <v>151</v>
      </c>
    </row>
    <row r="37" spans="1:5">
      <c r="A37" t="str">
        <f t="shared" si="0"/>
        <v>А 320 brill плинтус-компакт  рекомендованный цвет заглушек:маис желтый</v>
      </c>
      <c r="B37" s="240" t="s">
        <v>224</v>
      </c>
      <c r="C37" s="171" t="s">
        <v>176</v>
      </c>
      <c r="D37" s="174" t="s">
        <v>208</v>
      </c>
      <c r="E37" s="174" t="s">
        <v>166</v>
      </c>
    </row>
    <row r="38" spans="1:5">
      <c r="A38" t="str">
        <f t="shared" si="0"/>
        <v>AZ 971  brill плинтус-компакт  рекомендованный цвет заглушек:черный</v>
      </c>
      <c r="B38" s="241" t="s">
        <v>224</v>
      </c>
      <c r="C38" s="171" t="s">
        <v>178</v>
      </c>
      <c r="D38" s="172" t="s">
        <v>208</v>
      </c>
      <c r="E38" s="172" t="s">
        <v>170</v>
      </c>
    </row>
    <row r="39" spans="1:5">
      <c r="A39" t="str">
        <f t="shared" si="0"/>
        <v>B 716  brill выводится все 2017 Уточняйте наличие! плинтус-компакт  рекомендованный цвет заглушек:темно-коричн</v>
      </c>
      <c r="B39" s="242" t="s">
        <v>224</v>
      </c>
      <c r="C39" s="230" t="s">
        <v>371</v>
      </c>
      <c r="D39" s="178" t="s">
        <v>208</v>
      </c>
      <c r="E39" s="178" t="s">
        <v>179</v>
      </c>
    </row>
    <row r="40" spans="1:5">
      <c r="A40" t="str">
        <f t="shared" si="0"/>
        <v>C 172  brill плинтус-компакт  рекомендованный цвет заглушек:черный</v>
      </c>
      <c r="B40" s="241" t="s">
        <v>224</v>
      </c>
      <c r="C40" s="171" t="s">
        <v>181</v>
      </c>
      <c r="D40" s="172" t="s">
        <v>208</v>
      </c>
      <c r="E40" s="172" t="s">
        <v>170</v>
      </c>
    </row>
    <row r="41" spans="1:5">
      <c r="A41" t="str">
        <f t="shared" si="0"/>
        <v>ES 781 brill плинтус-компакт  рекомендованный цвет заглушек:черный</v>
      </c>
      <c r="B41" s="240" t="s">
        <v>224</v>
      </c>
      <c r="C41" s="171" t="s">
        <v>183</v>
      </c>
      <c r="D41" s="174" t="s">
        <v>208</v>
      </c>
      <c r="E41" s="174" t="s">
        <v>170</v>
      </c>
    </row>
    <row r="42" spans="1:5">
      <c r="A42" t="str">
        <f t="shared" si="0"/>
        <v>GT 612brill плинтус-компакт  рекомендованный цвет заглушек:св.бежев., бежевый</v>
      </c>
      <c r="B42" s="240" t="s">
        <v>224</v>
      </c>
      <c r="C42" s="171" t="s">
        <v>184</v>
      </c>
      <c r="D42" s="174" t="s">
        <v>208</v>
      </c>
      <c r="E42" s="174" t="s">
        <v>185</v>
      </c>
    </row>
    <row r="43" spans="1:5">
      <c r="A43" t="str">
        <f t="shared" si="0"/>
        <v>GT 349 brill плинтус-компакт  рекомендованный цвет заглушек:св.бежев</v>
      </c>
      <c r="B43" s="244" t="s">
        <v>224</v>
      </c>
      <c r="C43" s="171" t="s">
        <v>186</v>
      </c>
      <c r="D43" s="239" t="s">
        <v>208</v>
      </c>
      <c r="E43" s="239" t="s">
        <v>159</v>
      </c>
    </row>
    <row r="44" spans="1:5">
      <c r="A44" t="str">
        <f t="shared" si="0"/>
        <v>JK 372 brill плинтус-компакт  рекомендованный цвет заглушек:св.беж</v>
      </c>
      <c r="B44" s="241" t="s">
        <v>224</v>
      </c>
      <c r="C44" s="171" t="s">
        <v>187</v>
      </c>
      <c r="D44" s="172" t="s">
        <v>208</v>
      </c>
      <c r="E44" s="172" t="s">
        <v>155</v>
      </c>
    </row>
    <row r="45" spans="1:5">
      <c r="A45" t="str">
        <f t="shared" si="0"/>
        <v>JK 583 brill плинтус-компакт  рекомендованный цвет заглушек:серый</v>
      </c>
      <c r="B45" s="241" t="s">
        <v>224</v>
      </c>
      <c r="C45" s="171" t="s">
        <v>188</v>
      </c>
      <c r="D45" s="172" t="s">
        <v>208</v>
      </c>
      <c r="E45" s="172" t="s">
        <v>144</v>
      </c>
    </row>
    <row r="46" spans="1:5">
      <c r="A46" t="str">
        <f t="shared" si="0"/>
        <v>H 317 brill плинтус-компакт  рекомендованный цвет заглушек:темно-коричн</v>
      </c>
      <c r="B46" s="240" t="s">
        <v>224</v>
      </c>
      <c r="C46" s="171" t="s">
        <v>189</v>
      </c>
      <c r="D46" s="174" t="s">
        <v>208</v>
      </c>
      <c r="E46" s="174" t="s">
        <v>179</v>
      </c>
    </row>
    <row r="47" spans="1:5">
      <c r="A47" t="str">
        <f t="shared" si="0"/>
        <v>H 641 brill ВЫВОД 2017 Уточняйте наличие! плинтус-компакт  рекомендованный цвет заглушек:серый,черный</v>
      </c>
      <c r="B47" s="243" t="s">
        <v>224</v>
      </c>
      <c r="C47" s="228" t="s">
        <v>372</v>
      </c>
      <c r="D47" s="229" t="s">
        <v>208</v>
      </c>
      <c r="E47" s="229" t="s">
        <v>190</v>
      </c>
    </row>
    <row r="48" spans="1:5">
      <c r="A48" t="str">
        <f t="shared" si="0"/>
        <v>МК 214 brill  ВЫВОД 2018 Уточняйте наличие! плинтус-компакт  рекомендованный цвет заглушек:тем.корич</v>
      </c>
      <c r="B48" s="243" t="s">
        <v>224</v>
      </c>
      <c r="C48" s="228" t="s">
        <v>373</v>
      </c>
      <c r="D48" s="229" t="s">
        <v>208</v>
      </c>
      <c r="E48" s="229" t="s">
        <v>193</v>
      </c>
    </row>
    <row r="49" spans="1:5">
      <c r="A49" t="str">
        <f t="shared" si="0"/>
        <v>МК 171 brill плинтус-компакт  рекомендованный цвет заглушек:черный</v>
      </c>
      <c r="B49" s="245" t="s">
        <v>224</v>
      </c>
      <c r="C49" s="171" t="s">
        <v>194</v>
      </c>
      <c r="D49" s="175" t="s">
        <v>208</v>
      </c>
      <c r="E49" s="175" t="s">
        <v>170</v>
      </c>
    </row>
    <row r="50" spans="1:5">
      <c r="A50" t="str">
        <f t="shared" si="0"/>
        <v>МК 194 brill плинтус-компакт  рекомендованный цвет заглушек:черный</v>
      </c>
      <c r="B50" s="245" t="s">
        <v>224</v>
      </c>
      <c r="C50" s="171" t="s">
        <v>195</v>
      </c>
      <c r="D50" s="175" t="s">
        <v>208</v>
      </c>
      <c r="E50" s="175" t="s">
        <v>170</v>
      </c>
    </row>
    <row r="51" spans="1:5">
      <c r="A51" t="str">
        <f t="shared" si="0"/>
        <v>ST 451 brill выводится все 2017 Уточняйте наличие! плинтус-компакт  рекомендованный цвет заглушек:черный</v>
      </c>
      <c r="B51" s="242" t="s">
        <v>224</v>
      </c>
      <c r="C51" s="234" t="s">
        <v>374</v>
      </c>
      <c r="D51" s="178" t="s">
        <v>208</v>
      </c>
      <c r="E51" s="178" t="s">
        <v>170</v>
      </c>
    </row>
    <row r="52" spans="1:5">
      <c r="A52" t="str">
        <f t="shared" si="0"/>
        <v>ZO 173 brill плинтус-компакт  рекомендованный цвет заглушек:темно-коричн., черн</v>
      </c>
      <c r="B52" s="240" t="s">
        <v>224</v>
      </c>
      <c r="C52" s="171" t="s">
        <v>197</v>
      </c>
      <c r="D52" s="174" t="s">
        <v>208</v>
      </c>
      <c r="E52" s="174" t="s">
        <v>198</v>
      </c>
    </row>
    <row r="55" spans="1:5">
      <c r="A55" s="254" t="s">
        <v>375</v>
      </c>
    </row>
    <row r="56" spans="1:5">
      <c r="B56" s="255"/>
      <c r="C56" s="256"/>
      <c r="D56" s="257"/>
      <c r="E56" s="258"/>
    </row>
    <row r="57" spans="1:5">
      <c r="A57" t="s">
        <v>376</v>
      </c>
      <c r="B57" s="246" t="s">
        <v>211</v>
      </c>
      <c r="C57" s="173" t="s">
        <v>289</v>
      </c>
      <c r="D57" s="174" t="s">
        <v>349</v>
      </c>
      <c r="E57" s="174"/>
    </row>
    <row r="58" spans="1:5">
      <c r="A58" t="s">
        <v>377</v>
      </c>
      <c r="B58" s="243" t="s">
        <v>210</v>
      </c>
      <c r="C58" s="228" t="s">
        <v>290</v>
      </c>
      <c r="D58" s="229" t="s">
        <v>349</v>
      </c>
      <c r="E58" s="229" t="s">
        <v>132</v>
      </c>
    </row>
    <row r="59" spans="1:5">
      <c r="A59" t="s">
        <v>378</v>
      </c>
      <c r="B59" s="241" t="s">
        <v>210</v>
      </c>
      <c r="C59" s="171" t="s">
        <v>292</v>
      </c>
      <c r="D59" s="172" t="s">
        <v>349</v>
      </c>
      <c r="E59" s="172"/>
    </row>
    <row r="60" spans="1:5">
      <c r="A60" t="s">
        <v>379</v>
      </c>
      <c r="B60" s="240" t="s">
        <v>210</v>
      </c>
      <c r="C60" s="171" t="s">
        <v>149</v>
      </c>
      <c r="D60" s="174" t="s">
        <v>349</v>
      </c>
      <c r="E60" s="174"/>
    </row>
    <row r="61" spans="1:5">
      <c r="A61" t="s">
        <v>380</v>
      </c>
      <c r="B61" s="247" t="s">
        <v>210</v>
      </c>
      <c r="C61" s="228" t="s">
        <v>295</v>
      </c>
      <c r="D61" s="231" t="s">
        <v>349</v>
      </c>
      <c r="E61" s="231"/>
    </row>
    <row r="62" spans="1:5">
      <c r="A62" t="s">
        <v>381</v>
      </c>
      <c r="B62" s="243" t="s">
        <v>210</v>
      </c>
      <c r="C62" s="228" t="s">
        <v>296</v>
      </c>
      <c r="D62" s="229" t="s">
        <v>349</v>
      </c>
      <c r="E62" s="229"/>
    </row>
    <row r="63" spans="1:5">
      <c r="A63" t="s">
        <v>382</v>
      </c>
      <c r="B63" s="246" t="s">
        <v>212</v>
      </c>
      <c r="C63" s="173" t="s">
        <v>287</v>
      </c>
      <c r="D63" s="174" t="s">
        <v>349</v>
      </c>
      <c r="E63" s="174"/>
    </row>
    <row r="64" spans="1:5">
      <c r="A64" t="s">
        <v>383</v>
      </c>
      <c r="B64" s="248" t="s">
        <v>211</v>
      </c>
      <c r="C64" s="232" t="s">
        <v>150</v>
      </c>
      <c r="D64" s="178" t="s">
        <v>349</v>
      </c>
      <c r="E64" s="178"/>
    </row>
    <row r="65" spans="1:5">
      <c r="A65" t="s">
        <v>384</v>
      </c>
      <c r="B65" s="248" t="s">
        <v>212</v>
      </c>
      <c r="C65" s="230" t="s">
        <v>297</v>
      </c>
      <c r="D65" s="233" t="s">
        <v>349</v>
      </c>
      <c r="E65" s="233"/>
    </row>
    <row r="66" spans="1:5">
      <c r="A66" t="s">
        <v>385</v>
      </c>
      <c r="B66" s="246" t="s">
        <v>211</v>
      </c>
      <c r="C66" s="171" t="s">
        <v>298</v>
      </c>
      <c r="D66" s="172" t="s">
        <v>349</v>
      </c>
      <c r="E66" s="172"/>
    </row>
    <row r="67" spans="1:5">
      <c r="A67" t="s">
        <v>386</v>
      </c>
      <c r="B67" s="246" t="s">
        <v>211</v>
      </c>
      <c r="C67" s="224" t="s">
        <v>299</v>
      </c>
      <c r="D67" s="172" t="s">
        <v>349</v>
      </c>
      <c r="E67" s="172"/>
    </row>
    <row r="68" spans="1:5">
      <c r="A68" t="s">
        <v>387</v>
      </c>
      <c r="B68" s="246" t="s">
        <v>211</v>
      </c>
      <c r="C68" s="171" t="s">
        <v>300</v>
      </c>
      <c r="D68" s="172" t="s">
        <v>349</v>
      </c>
      <c r="E68" s="172"/>
    </row>
    <row r="69" spans="1:5">
      <c r="A69" t="s">
        <v>388</v>
      </c>
      <c r="B69" s="246" t="s">
        <v>211</v>
      </c>
      <c r="C69" s="171" t="s">
        <v>301</v>
      </c>
      <c r="D69" s="172" t="s">
        <v>349</v>
      </c>
      <c r="E69" s="172"/>
    </row>
    <row r="70" spans="1:5">
      <c r="A70" t="s">
        <v>389</v>
      </c>
      <c r="B70" s="246" t="s">
        <v>211</v>
      </c>
      <c r="C70" s="171" t="s">
        <v>302</v>
      </c>
      <c r="D70" s="172" t="s">
        <v>349</v>
      </c>
      <c r="E70" s="172"/>
    </row>
    <row r="71" spans="1:5">
      <c r="A71" t="s">
        <v>390</v>
      </c>
      <c r="B71" s="242" t="s">
        <v>210</v>
      </c>
      <c r="C71" s="230" t="s">
        <v>303</v>
      </c>
      <c r="D71" s="178" t="s">
        <v>349</v>
      </c>
      <c r="E71" s="178"/>
    </row>
    <row r="72" spans="1:5">
      <c r="A72" t="s">
        <v>391</v>
      </c>
      <c r="B72" s="248" t="s">
        <v>211</v>
      </c>
      <c r="C72" s="228" t="s">
        <v>307</v>
      </c>
      <c r="D72" s="231" t="s">
        <v>349</v>
      </c>
      <c r="E72" s="231"/>
    </row>
    <row r="73" spans="1:5">
      <c r="A73" t="s">
        <v>392</v>
      </c>
      <c r="B73" s="246" t="s">
        <v>211</v>
      </c>
      <c r="C73" s="171" t="s">
        <v>154</v>
      </c>
      <c r="D73" s="172" t="s">
        <v>349</v>
      </c>
      <c r="E73" s="172"/>
    </row>
    <row r="74" spans="1:5">
      <c r="A74" t="s">
        <v>393</v>
      </c>
      <c r="B74" s="249" t="s">
        <v>210</v>
      </c>
      <c r="C74" s="234" t="s">
        <v>309</v>
      </c>
      <c r="D74" s="233" t="s">
        <v>349</v>
      </c>
      <c r="E74" s="233"/>
    </row>
    <row r="75" spans="1:5">
      <c r="A75" t="s">
        <v>394</v>
      </c>
      <c r="B75" s="250" t="s">
        <v>210</v>
      </c>
      <c r="C75" s="177" t="s">
        <v>310</v>
      </c>
      <c r="D75" s="235" t="s">
        <v>349</v>
      </c>
      <c r="E75" s="235"/>
    </row>
    <row r="76" spans="1:5">
      <c r="A76" t="s">
        <v>395</v>
      </c>
      <c r="B76" s="243" t="s">
        <v>210</v>
      </c>
      <c r="C76" s="228" t="s">
        <v>312</v>
      </c>
      <c r="D76" s="229" t="s">
        <v>349</v>
      </c>
      <c r="E76" s="229"/>
    </row>
    <row r="77" spans="1:5">
      <c r="A77" t="s">
        <v>396</v>
      </c>
      <c r="B77" s="246" t="s">
        <v>211</v>
      </c>
      <c r="C77" s="171" t="s">
        <v>161</v>
      </c>
      <c r="D77" s="236" t="s">
        <v>349</v>
      </c>
      <c r="E77" s="236"/>
    </row>
    <row r="78" spans="1:5">
      <c r="A78" t="s">
        <v>397</v>
      </c>
      <c r="B78" s="246" t="s">
        <v>212</v>
      </c>
      <c r="C78" s="171" t="s">
        <v>162</v>
      </c>
      <c r="D78" s="236" t="s">
        <v>349</v>
      </c>
      <c r="E78" s="236"/>
    </row>
    <row r="79" spans="1:5">
      <c r="A79" t="s">
        <v>398</v>
      </c>
      <c r="B79" s="248" t="s">
        <v>211</v>
      </c>
      <c r="C79" s="228" t="s">
        <v>313</v>
      </c>
      <c r="D79" s="231" t="s">
        <v>349</v>
      </c>
      <c r="E79" s="231"/>
    </row>
    <row r="80" spans="1:5">
      <c r="A80" t="s">
        <v>399</v>
      </c>
      <c r="B80" s="251" t="s">
        <v>210</v>
      </c>
      <c r="C80" s="234" t="s">
        <v>316</v>
      </c>
      <c r="D80" s="237" t="s">
        <v>349</v>
      </c>
      <c r="E80" s="237"/>
    </row>
    <row r="81" spans="1:5">
      <c r="A81" t="s">
        <v>400</v>
      </c>
      <c r="B81" s="251" t="s">
        <v>210</v>
      </c>
      <c r="C81" s="234" t="s">
        <v>317</v>
      </c>
      <c r="D81" s="237" t="s">
        <v>349</v>
      </c>
      <c r="E81" s="237"/>
    </row>
    <row r="82" spans="1:5">
      <c r="A82" t="s">
        <v>401</v>
      </c>
      <c r="B82" s="251" t="s">
        <v>210</v>
      </c>
      <c r="C82" s="234" t="s">
        <v>318</v>
      </c>
      <c r="D82" s="237" t="s">
        <v>349</v>
      </c>
      <c r="E82" s="237"/>
    </row>
    <row r="83" spans="1:5">
      <c r="A83" t="s">
        <v>402</v>
      </c>
      <c r="B83" s="248" t="s">
        <v>211</v>
      </c>
      <c r="C83" s="230" t="s">
        <v>319</v>
      </c>
      <c r="D83" s="238" t="s">
        <v>349</v>
      </c>
      <c r="E83" s="238"/>
    </row>
    <row r="84" spans="1:5">
      <c r="A84" t="s">
        <v>403</v>
      </c>
      <c r="B84" s="246" t="s">
        <v>211</v>
      </c>
      <c r="C84" s="179" t="s">
        <v>321</v>
      </c>
      <c r="D84" s="174" t="s">
        <v>349</v>
      </c>
      <c r="E84" s="174"/>
    </row>
    <row r="85" spans="1:5">
      <c r="A85" t="s">
        <v>404</v>
      </c>
      <c r="B85" s="246" t="s">
        <v>211</v>
      </c>
      <c r="C85" s="171" t="s">
        <v>288</v>
      </c>
      <c r="D85" s="174" t="s">
        <v>349</v>
      </c>
      <c r="E85" s="174"/>
    </row>
    <row r="86" spans="1:5">
      <c r="A86" t="s">
        <v>405</v>
      </c>
      <c r="B86" s="246" t="s">
        <v>211</v>
      </c>
      <c r="C86" s="171" t="s">
        <v>322</v>
      </c>
      <c r="D86" s="174" t="s">
        <v>349</v>
      </c>
      <c r="E86" s="174"/>
    </row>
    <row r="87" spans="1:5">
      <c r="A87" t="s">
        <v>406</v>
      </c>
      <c r="B87" s="246" t="s">
        <v>211</v>
      </c>
      <c r="C87" s="171" t="s">
        <v>164</v>
      </c>
      <c r="D87" s="172" t="s">
        <v>349</v>
      </c>
      <c r="E87" s="172"/>
    </row>
    <row r="88" spans="1:5">
      <c r="A88" t="s">
        <v>407</v>
      </c>
      <c r="B88" s="245" t="s">
        <v>210</v>
      </c>
      <c r="C88" s="171" t="s">
        <v>165</v>
      </c>
      <c r="D88" s="175" t="s">
        <v>349</v>
      </c>
      <c r="E88" s="175"/>
    </row>
    <row r="89" spans="1:5">
      <c r="A89" t="s">
        <v>408</v>
      </c>
      <c r="B89" s="246" t="s">
        <v>211</v>
      </c>
      <c r="C89" s="171" t="s">
        <v>167</v>
      </c>
      <c r="D89" s="174" t="s">
        <v>349</v>
      </c>
      <c r="E89" s="174"/>
    </row>
    <row r="90" spans="1:5">
      <c r="A90" t="s">
        <v>409</v>
      </c>
      <c r="B90" s="246" t="s">
        <v>211</v>
      </c>
      <c r="C90" s="179" t="s">
        <v>328</v>
      </c>
      <c r="D90" s="174" t="s">
        <v>349</v>
      </c>
      <c r="E90" s="174"/>
    </row>
    <row r="91" spans="1:5">
      <c r="A91" t="s">
        <v>410</v>
      </c>
      <c r="B91" s="243" t="s">
        <v>210</v>
      </c>
      <c r="C91" s="228" t="s">
        <v>329</v>
      </c>
      <c r="D91" s="229" t="s">
        <v>349</v>
      </c>
      <c r="E91" s="229"/>
    </row>
    <row r="92" spans="1:5">
      <c r="A92" t="s">
        <v>411</v>
      </c>
      <c r="B92" s="246" t="s">
        <v>211</v>
      </c>
      <c r="C92" s="171" t="s">
        <v>169</v>
      </c>
      <c r="D92" s="174" t="s">
        <v>349</v>
      </c>
      <c r="E92" s="174"/>
    </row>
    <row r="93" spans="1:5">
      <c r="A93" t="s">
        <v>412</v>
      </c>
      <c r="B93" s="240" t="s">
        <v>210</v>
      </c>
      <c r="C93" s="179" t="s">
        <v>172</v>
      </c>
      <c r="D93" s="174" t="s">
        <v>349</v>
      </c>
      <c r="E93" s="174"/>
    </row>
    <row r="94" spans="1:5">
      <c r="A94" t="s">
        <v>413</v>
      </c>
      <c r="B94" s="240" t="s">
        <v>224</v>
      </c>
      <c r="C94" s="171" t="s">
        <v>177</v>
      </c>
      <c r="D94" s="174" t="s">
        <v>349</v>
      </c>
      <c r="E94" s="174"/>
    </row>
    <row r="95" spans="1:5">
      <c r="A95" t="s">
        <v>414</v>
      </c>
      <c r="B95" s="241" t="s">
        <v>224</v>
      </c>
      <c r="C95" s="171" t="s">
        <v>180</v>
      </c>
      <c r="D95" s="172" t="s">
        <v>349</v>
      </c>
      <c r="E95" s="172"/>
    </row>
    <row r="96" spans="1:5">
      <c r="A96" t="s">
        <v>415</v>
      </c>
      <c r="B96" s="241" t="s">
        <v>224</v>
      </c>
      <c r="C96" s="171" t="s">
        <v>182</v>
      </c>
      <c r="D96" s="172" t="s">
        <v>349</v>
      </c>
      <c r="E96" s="172"/>
    </row>
    <row r="97" spans="1:5">
      <c r="A97" t="s">
        <v>416</v>
      </c>
      <c r="B97" s="243" t="s">
        <v>224</v>
      </c>
      <c r="C97" s="228" t="s">
        <v>336</v>
      </c>
      <c r="D97" s="229" t="s">
        <v>349</v>
      </c>
      <c r="E97" s="229"/>
    </row>
    <row r="98" spans="1:5">
      <c r="A98" t="s">
        <v>417</v>
      </c>
      <c r="B98" s="243" t="s">
        <v>224</v>
      </c>
      <c r="C98" s="228" t="s">
        <v>337</v>
      </c>
      <c r="D98" s="229" t="s">
        <v>349</v>
      </c>
      <c r="E98" s="229"/>
    </row>
    <row r="99" spans="1:5">
      <c r="A99" t="s">
        <v>418</v>
      </c>
      <c r="B99" s="244" t="s">
        <v>224</v>
      </c>
      <c r="C99" s="234" t="s">
        <v>339</v>
      </c>
      <c r="D99" s="239" t="s">
        <v>349</v>
      </c>
      <c r="E99" s="239" t="s">
        <v>144</v>
      </c>
    </row>
    <row r="100" spans="1:5">
      <c r="A100" t="s">
        <v>419</v>
      </c>
      <c r="B100" s="240" t="s">
        <v>224</v>
      </c>
      <c r="C100" s="171" t="s">
        <v>340</v>
      </c>
      <c r="D100" s="174" t="s">
        <v>349</v>
      </c>
      <c r="E100" s="174"/>
    </row>
    <row r="101" spans="1:5">
      <c r="A101" t="s">
        <v>420</v>
      </c>
      <c r="B101" s="240" t="s">
        <v>224</v>
      </c>
      <c r="C101" s="171" t="s">
        <v>342</v>
      </c>
      <c r="D101" s="174" t="s">
        <v>349</v>
      </c>
      <c r="E101" s="174"/>
    </row>
    <row r="102" spans="1:5">
      <c r="A102" t="s">
        <v>421</v>
      </c>
      <c r="B102" s="240" t="s">
        <v>224</v>
      </c>
      <c r="C102" s="171" t="s">
        <v>191</v>
      </c>
      <c r="D102" s="174" t="s">
        <v>349</v>
      </c>
      <c r="E102" s="174"/>
    </row>
    <row r="103" spans="1:5">
      <c r="A103" t="s">
        <v>422</v>
      </c>
      <c r="B103" s="243" t="s">
        <v>224</v>
      </c>
      <c r="C103" s="228" t="s">
        <v>343</v>
      </c>
      <c r="D103" s="229" t="s">
        <v>349</v>
      </c>
      <c r="E103" s="229"/>
    </row>
    <row r="104" spans="1:5">
      <c r="A104" t="s">
        <v>423</v>
      </c>
      <c r="B104" s="240" t="s">
        <v>224</v>
      </c>
      <c r="C104" s="171" t="s">
        <v>192</v>
      </c>
      <c r="D104" s="174" t="s">
        <v>349</v>
      </c>
      <c r="E104" s="174"/>
    </row>
    <row r="105" spans="1:5">
      <c r="A105" t="s">
        <v>424</v>
      </c>
      <c r="B105" s="243" t="s">
        <v>224</v>
      </c>
      <c r="C105" s="228" t="s">
        <v>345</v>
      </c>
      <c r="D105" s="229" t="s">
        <v>349</v>
      </c>
      <c r="E105" s="229"/>
    </row>
    <row r="106" spans="1:5">
      <c r="A106" t="s">
        <v>425</v>
      </c>
      <c r="B106" s="245" t="s">
        <v>224</v>
      </c>
      <c r="C106" s="171" t="s">
        <v>196</v>
      </c>
      <c r="D106" s="175" t="s">
        <v>349</v>
      </c>
      <c r="E106" s="175"/>
    </row>
    <row r="107" spans="1:5">
      <c r="A107" t="s">
        <v>426</v>
      </c>
      <c r="B107" s="243" t="s">
        <v>224</v>
      </c>
      <c r="C107" s="228" t="s">
        <v>346</v>
      </c>
      <c r="D107" s="229" t="s">
        <v>349</v>
      </c>
      <c r="E107" s="229" t="s">
        <v>142</v>
      </c>
    </row>
    <row r="108" spans="1:5">
      <c r="A108" t="s">
        <v>427</v>
      </c>
      <c r="B108" s="242" t="s">
        <v>224</v>
      </c>
      <c r="C108" s="230" t="s">
        <v>348</v>
      </c>
      <c r="D108" s="178" t="s">
        <v>349</v>
      </c>
      <c r="E108" s="178"/>
    </row>
    <row r="110" spans="1:5">
      <c r="A110" s="254" t="s">
        <v>428</v>
      </c>
    </row>
    <row r="111" spans="1:5">
      <c r="B111" s="255"/>
      <c r="C111" s="256"/>
      <c r="D111" s="257"/>
      <c r="E111" s="257"/>
    </row>
    <row r="112" spans="1:5">
      <c r="A112" t="s">
        <v>429</v>
      </c>
      <c r="B112" s="241" t="s">
        <v>210</v>
      </c>
      <c r="C112" s="171" t="s">
        <v>137</v>
      </c>
      <c r="D112" s="172" t="s">
        <v>206</v>
      </c>
      <c r="E112" s="172" t="s">
        <v>350</v>
      </c>
    </row>
    <row r="113" spans="1:5">
      <c r="A113" t="s">
        <v>430</v>
      </c>
      <c r="B113" s="246" t="s">
        <v>212</v>
      </c>
      <c r="C113" s="171" t="s">
        <v>141</v>
      </c>
      <c r="D113" s="172" t="s">
        <v>207</v>
      </c>
      <c r="E113" s="172" t="s">
        <v>350</v>
      </c>
    </row>
    <row r="114" spans="1:5">
      <c r="A114" t="s">
        <v>431</v>
      </c>
      <c r="B114" s="241" t="s">
        <v>210</v>
      </c>
      <c r="C114" s="171" t="s">
        <v>292</v>
      </c>
      <c r="D114" s="172" t="s">
        <v>207</v>
      </c>
      <c r="E114" s="172" t="s">
        <v>145</v>
      </c>
    </row>
    <row r="115" spans="1:5">
      <c r="A115" t="s">
        <v>432</v>
      </c>
      <c r="B115" s="246" t="s">
        <v>212</v>
      </c>
      <c r="C115" s="173" t="s">
        <v>287</v>
      </c>
      <c r="D115" s="174" t="s">
        <v>207</v>
      </c>
      <c r="E115" s="174" t="s">
        <v>350</v>
      </c>
    </row>
    <row r="116" spans="1:5">
      <c r="A116" t="s">
        <v>433</v>
      </c>
      <c r="B116" s="248" t="s">
        <v>211</v>
      </c>
      <c r="C116" s="232" t="s">
        <v>150</v>
      </c>
      <c r="D116" s="178" t="s">
        <v>207</v>
      </c>
      <c r="E116" s="178" t="s">
        <v>350</v>
      </c>
    </row>
    <row r="117" spans="1:5">
      <c r="A117" t="s">
        <v>434</v>
      </c>
      <c r="B117" s="246" t="s">
        <v>211</v>
      </c>
      <c r="C117" s="171" t="s">
        <v>298</v>
      </c>
      <c r="D117" s="172" t="s">
        <v>207</v>
      </c>
      <c r="E117" s="172" t="s">
        <v>350</v>
      </c>
    </row>
    <row r="118" spans="1:5">
      <c r="A118" t="s">
        <v>435</v>
      </c>
      <c r="B118" s="246" t="s">
        <v>211</v>
      </c>
      <c r="C118" s="224" t="s">
        <v>299</v>
      </c>
      <c r="D118" s="172" t="s">
        <v>207</v>
      </c>
      <c r="E118" s="172" t="s">
        <v>350</v>
      </c>
    </row>
    <row r="119" spans="1:5">
      <c r="A119" t="s">
        <v>436</v>
      </c>
      <c r="B119" s="246" t="s">
        <v>211</v>
      </c>
      <c r="C119" s="171" t="s">
        <v>300</v>
      </c>
      <c r="D119" s="172" t="s">
        <v>207</v>
      </c>
      <c r="E119" s="172" t="s">
        <v>350</v>
      </c>
    </row>
    <row r="120" spans="1:5">
      <c r="A120" t="s">
        <v>437</v>
      </c>
      <c r="B120" s="246" t="s">
        <v>211</v>
      </c>
      <c r="C120" s="171" t="s">
        <v>301</v>
      </c>
      <c r="D120" s="172" t="s">
        <v>206</v>
      </c>
      <c r="E120" s="172" t="s">
        <v>350</v>
      </c>
    </row>
    <row r="121" spans="1:5">
      <c r="A121" t="s">
        <v>438</v>
      </c>
      <c r="B121" s="246" t="s">
        <v>211</v>
      </c>
      <c r="C121" s="171" t="s">
        <v>302</v>
      </c>
      <c r="D121" s="172" t="s">
        <v>206</v>
      </c>
      <c r="E121" s="172" t="s">
        <v>350</v>
      </c>
    </row>
    <row r="122" spans="1:5">
      <c r="A122" t="s">
        <v>439</v>
      </c>
      <c r="B122" s="242" t="s">
        <v>210</v>
      </c>
      <c r="C122" s="230" t="s">
        <v>303</v>
      </c>
      <c r="D122" s="178" t="s">
        <v>206</v>
      </c>
      <c r="E122" s="178" t="s">
        <v>350</v>
      </c>
    </row>
    <row r="123" spans="1:5">
      <c r="A123" t="s">
        <v>440</v>
      </c>
      <c r="B123" s="246" t="s">
        <v>211</v>
      </c>
      <c r="C123" s="171" t="s">
        <v>153</v>
      </c>
      <c r="D123" s="172" t="s">
        <v>206</v>
      </c>
      <c r="E123" s="172" t="s">
        <v>350</v>
      </c>
    </row>
    <row r="124" spans="1:5">
      <c r="A124" t="s">
        <v>441</v>
      </c>
      <c r="B124" s="250" t="s">
        <v>210</v>
      </c>
      <c r="C124" s="171" t="s">
        <v>156</v>
      </c>
      <c r="D124" s="235" t="s">
        <v>206</v>
      </c>
      <c r="E124" s="235" t="s">
        <v>350</v>
      </c>
    </row>
    <row r="125" spans="1:5">
      <c r="A125" t="s">
        <v>442</v>
      </c>
      <c r="B125" s="250" t="s">
        <v>210</v>
      </c>
      <c r="C125" s="177" t="s">
        <v>310</v>
      </c>
      <c r="D125" s="235" t="s">
        <v>207</v>
      </c>
      <c r="E125" s="235" t="s">
        <v>350</v>
      </c>
    </row>
    <row r="126" spans="1:5">
      <c r="A126" t="s">
        <v>443</v>
      </c>
      <c r="B126" s="250" t="s">
        <v>210</v>
      </c>
      <c r="C126" s="171" t="s">
        <v>311</v>
      </c>
      <c r="D126" s="235" t="s">
        <v>206</v>
      </c>
      <c r="E126" s="235" t="s">
        <v>350</v>
      </c>
    </row>
    <row r="127" spans="1:5">
      <c r="A127" t="s">
        <v>444</v>
      </c>
      <c r="B127" s="246" t="s">
        <v>211</v>
      </c>
      <c r="C127" s="171" t="s">
        <v>158</v>
      </c>
      <c r="D127" s="236" t="s">
        <v>206</v>
      </c>
      <c r="E127" s="236" t="s">
        <v>350</v>
      </c>
    </row>
    <row r="128" spans="1:5">
      <c r="A128" t="s">
        <v>445</v>
      </c>
      <c r="B128" s="246" t="s">
        <v>211</v>
      </c>
      <c r="C128" s="171" t="s">
        <v>160</v>
      </c>
      <c r="D128" s="236" t="s">
        <v>206</v>
      </c>
      <c r="E128" s="236" t="s">
        <v>350</v>
      </c>
    </row>
    <row r="129" spans="1:5">
      <c r="A129" t="s">
        <v>446</v>
      </c>
      <c r="B129" s="246" t="s">
        <v>211</v>
      </c>
      <c r="C129" s="171" t="s">
        <v>161</v>
      </c>
      <c r="D129" s="236" t="s">
        <v>206</v>
      </c>
      <c r="E129" s="236" t="s">
        <v>350</v>
      </c>
    </row>
    <row r="130" spans="1:5">
      <c r="A130" t="s">
        <v>447</v>
      </c>
      <c r="B130" s="246" t="s">
        <v>212</v>
      </c>
      <c r="C130" s="171" t="s">
        <v>162</v>
      </c>
      <c r="D130" s="236" t="s">
        <v>207</v>
      </c>
      <c r="E130" s="236" t="s">
        <v>350</v>
      </c>
    </row>
    <row r="131" spans="1:5">
      <c r="A131" t="s">
        <v>448</v>
      </c>
      <c r="B131" s="251" t="s">
        <v>210</v>
      </c>
      <c r="C131" s="230" t="s">
        <v>314</v>
      </c>
      <c r="D131" s="237" t="s">
        <v>206</v>
      </c>
      <c r="E131" s="237" t="s">
        <v>350</v>
      </c>
    </row>
    <row r="132" spans="1:5">
      <c r="A132" t="s">
        <v>449</v>
      </c>
      <c r="B132" s="243" t="s">
        <v>210</v>
      </c>
      <c r="C132" s="228" t="s">
        <v>315</v>
      </c>
      <c r="D132" s="229" t="s">
        <v>206</v>
      </c>
      <c r="E132" s="229" t="s">
        <v>350</v>
      </c>
    </row>
    <row r="133" spans="1:5">
      <c r="A133" t="s">
        <v>450</v>
      </c>
      <c r="B133" s="251" t="s">
        <v>210</v>
      </c>
      <c r="C133" s="234" t="s">
        <v>316</v>
      </c>
      <c r="D133" s="237" t="s">
        <v>207</v>
      </c>
      <c r="E133" s="237" t="s">
        <v>350</v>
      </c>
    </row>
    <row r="134" spans="1:5">
      <c r="A134" t="s">
        <v>451</v>
      </c>
      <c r="B134" s="251" t="s">
        <v>210</v>
      </c>
      <c r="C134" s="234" t="s">
        <v>317</v>
      </c>
      <c r="D134" s="237" t="s">
        <v>207</v>
      </c>
      <c r="E134" s="237" t="s">
        <v>350</v>
      </c>
    </row>
    <row r="135" spans="1:5">
      <c r="A135" t="s">
        <v>452</v>
      </c>
      <c r="B135" s="251" t="s">
        <v>210</v>
      </c>
      <c r="C135" s="234" t="s">
        <v>318</v>
      </c>
      <c r="D135" s="237" t="s">
        <v>207</v>
      </c>
      <c r="E135" s="237" t="s">
        <v>350</v>
      </c>
    </row>
    <row r="136" spans="1:5">
      <c r="A136" t="s">
        <v>453</v>
      </c>
      <c r="B136" s="242" t="s">
        <v>210</v>
      </c>
      <c r="C136" s="230" t="s">
        <v>320</v>
      </c>
      <c r="D136" s="178" t="s">
        <v>206</v>
      </c>
      <c r="E136" s="178" t="s">
        <v>350</v>
      </c>
    </row>
    <row r="137" spans="1:5">
      <c r="A137" t="s">
        <v>454</v>
      </c>
      <c r="B137" s="246" t="s">
        <v>211</v>
      </c>
      <c r="C137" s="171" t="s">
        <v>288</v>
      </c>
      <c r="D137" s="174" t="s">
        <v>207</v>
      </c>
      <c r="E137" s="174" t="s">
        <v>350</v>
      </c>
    </row>
    <row r="138" spans="1:5">
      <c r="A138" t="s">
        <v>455</v>
      </c>
      <c r="B138" s="246" t="s">
        <v>211</v>
      </c>
      <c r="C138" s="171" t="s">
        <v>322</v>
      </c>
      <c r="D138" s="174" t="s">
        <v>207</v>
      </c>
      <c r="E138" s="174" t="s">
        <v>350</v>
      </c>
    </row>
    <row r="139" spans="1:5">
      <c r="A139" t="s">
        <v>456</v>
      </c>
      <c r="B139" s="240" t="s">
        <v>210</v>
      </c>
      <c r="C139" s="171" t="s">
        <v>163</v>
      </c>
      <c r="D139" s="174" t="s">
        <v>206</v>
      </c>
      <c r="E139" s="174" t="s">
        <v>350</v>
      </c>
    </row>
    <row r="140" spans="1:5">
      <c r="A140" t="s">
        <v>457</v>
      </c>
      <c r="B140" s="246" t="s">
        <v>211</v>
      </c>
      <c r="C140" s="171" t="s">
        <v>164</v>
      </c>
      <c r="D140" s="172" t="s">
        <v>207</v>
      </c>
      <c r="E140" s="172" t="s">
        <v>350</v>
      </c>
    </row>
    <row r="141" spans="1:5">
      <c r="A141" t="s">
        <v>458</v>
      </c>
      <c r="B141" s="246" t="s">
        <v>211</v>
      </c>
      <c r="C141" s="171" t="s">
        <v>167</v>
      </c>
      <c r="D141" s="174" t="s">
        <v>206</v>
      </c>
      <c r="E141" s="174" t="s">
        <v>350</v>
      </c>
    </row>
    <row r="142" spans="1:5">
      <c r="A142" t="s">
        <v>459</v>
      </c>
      <c r="B142" s="246" t="s">
        <v>211</v>
      </c>
      <c r="C142" s="179" t="s">
        <v>328</v>
      </c>
      <c r="D142" s="174" t="s">
        <v>207</v>
      </c>
      <c r="E142" s="174" t="s">
        <v>350</v>
      </c>
    </row>
    <row r="143" spans="1:5">
      <c r="A143" t="s">
        <v>460</v>
      </c>
      <c r="B143" s="243" t="s">
        <v>210</v>
      </c>
      <c r="C143" s="228" t="s">
        <v>329</v>
      </c>
      <c r="D143" s="229" t="s">
        <v>206</v>
      </c>
      <c r="E143" s="229" t="s">
        <v>350</v>
      </c>
    </row>
    <row r="144" spans="1:5">
      <c r="A144" t="s">
        <v>461</v>
      </c>
      <c r="B144" s="246" t="s">
        <v>211</v>
      </c>
      <c r="C144" s="171" t="s">
        <v>168</v>
      </c>
      <c r="D144" s="174" t="s">
        <v>206</v>
      </c>
      <c r="E144" s="174" t="s">
        <v>350</v>
      </c>
    </row>
    <row r="145" spans="1:5">
      <c r="A145" t="s">
        <v>462</v>
      </c>
      <c r="B145" s="242" t="s">
        <v>210</v>
      </c>
      <c r="C145" s="234" t="s">
        <v>330</v>
      </c>
      <c r="D145" s="178" t="s">
        <v>206</v>
      </c>
      <c r="E145" s="178" t="s">
        <v>350</v>
      </c>
    </row>
    <row r="146" spans="1:5">
      <c r="A146" t="s">
        <v>463</v>
      </c>
      <c r="B146" s="242" t="s">
        <v>210</v>
      </c>
      <c r="C146" s="234" t="s">
        <v>333</v>
      </c>
      <c r="D146" s="178" t="s">
        <v>206</v>
      </c>
      <c r="E146" s="178" t="s">
        <v>350</v>
      </c>
    </row>
    <row r="147" spans="1:5">
      <c r="A147" t="s">
        <v>464</v>
      </c>
      <c r="B147" s="240" t="s">
        <v>210</v>
      </c>
      <c r="C147" s="171" t="s">
        <v>174</v>
      </c>
      <c r="D147" s="174" t="s">
        <v>206</v>
      </c>
      <c r="E147" s="174" t="s">
        <v>350</v>
      </c>
    </row>
    <row r="148" spans="1:5">
      <c r="A148" t="s">
        <v>465</v>
      </c>
      <c r="B148" s="242" t="s">
        <v>210</v>
      </c>
      <c r="C148" s="234" t="s">
        <v>334</v>
      </c>
      <c r="D148" s="178" t="s">
        <v>206</v>
      </c>
      <c r="E148" s="178" t="s">
        <v>350</v>
      </c>
    </row>
    <row r="149" spans="1:5">
      <c r="A149" t="s">
        <v>466</v>
      </c>
      <c r="B149" s="240" t="s">
        <v>224</v>
      </c>
      <c r="C149" s="171" t="s">
        <v>177</v>
      </c>
      <c r="D149" s="174" t="s">
        <v>207</v>
      </c>
      <c r="E149" s="174" t="s">
        <v>350</v>
      </c>
    </row>
    <row r="150" spans="1:5">
      <c r="A150" t="s">
        <v>467</v>
      </c>
      <c r="B150" s="241" t="s">
        <v>224</v>
      </c>
      <c r="C150" s="171" t="s">
        <v>178</v>
      </c>
      <c r="D150" s="172" t="s">
        <v>206</v>
      </c>
      <c r="E150" s="172" t="s">
        <v>350</v>
      </c>
    </row>
    <row r="151" spans="1:5">
      <c r="A151" t="s">
        <v>468</v>
      </c>
      <c r="B151" s="241" t="s">
        <v>224</v>
      </c>
      <c r="C151" s="171" t="s">
        <v>180</v>
      </c>
      <c r="D151" s="172" t="s">
        <v>207</v>
      </c>
      <c r="E151" s="172" t="s">
        <v>350</v>
      </c>
    </row>
    <row r="152" spans="1:5">
      <c r="A152" t="s">
        <v>469</v>
      </c>
      <c r="B152" s="241" t="s">
        <v>224</v>
      </c>
      <c r="C152" s="171" t="s">
        <v>181</v>
      </c>
      <c r="D152" s="172" t="s">
        <v>207</v>
      </c>
      <c r="E152" s="172" t="s">
        <v>350</v>
      </c>
    </row>
    <row r="153" spans="1:5">
      <c r="A153" t="s">
        <v>470</v>
      </c>
      <c r="B153" s="241" t="s">
        <v>224</v>
      </c>
      <c r="C153" s="171" t="s">
        <v>182</v>
      </c>
      <c r="D153" s="172" t="s">
        <v>207</v>
      </c>
      <c r="E153" s="172" t="s">
        <v>350</v>
      </c>
    </row>
    <row r="154" spans="1:5">
      <c r="A154" t="s">
        <v>471</v>
      </c>
      <c r="B154" s="241" t="s">
        <v>224</v>
      </c>
      <c r="C154" s="171" t="s">
        <v>187</v>
      </c>
      <c r="D154" s="172" t="s">
        <v>206</v>
      </c>
      <c r="E154" s="172" t="s">
        <v>350</v>
      </c>
    </row>
    <row r="155" spans="1:5">
      <c r="A155" t="s">
        <v>472</v>
      </c>
      <c r="B155" s="241" t="s">
        <v>224</v>
      </c>
      <c r="C155" s="171" t="s">
        <v>188</v>
      </c>
      <c r="D155" s="172" t="s">
        <v>207</v>
      </c>
      <c r="E155" s="172" t="s">
        <v>350</v>
      </c>
    </row>
    <row r="156" spans="1:5">
      <c r="A156" t="s">
        <v>473</v>
      </c>
      <c r="B156" s="240" t="s">
        <v>224</v>
      </c>
      <c r="C156" s="171" t="s">
        <v>191</v>
      </c>
      <c r="D156" s="174" t="s">
        <v>207</v>
      </c>
      <c r="E156" s="174" t="s">
        <v>350</v>
      </c>
    </row>
    <row r="157" spans="1:5">
      <c r="A157" t="s">
        <v>474</v>
      </c>
      <c r="B157" s="240" t="s">
        <v>224</v>
      </c>
      <c r="C157" s="171" t="s">
        <v>192</v>
      </c>
      <c r="D157" s="174" t="s">
        <v>207</v>
      </c>
      <c r="E157" s="174" t="s">
        <v>350</v>
      </c>
    </row>
    <row r="158" spans="1:5">
      <c r="A158" t="s">
        <v>475</v>
      </c>
      <c r="B158" s="242" t="s">
        <v>224</v>
      </c>
      <c r="C158" s="234" t="s">
        <v>347</v>
      </c>
      <c r="D158" s="178" t="s">
        <v>207</v>
      </c>
      <c r="E158" s="178" t="s">
        <v>350</v>
      </c>
    </row>
    <row r="161" spans="1:7">
      <c r="A161" s="254" t="s">
        <v>476</v>
      </c>
      <c r="B161" s="255"/>
      <c r="C161" s="256"/>
      <c r="D161" s="257"/>
      <c r="E161" s="257"/>
      <c r="F161" s="257"/>
      <c r="G161" s="258"/>
    </row>
    <row r="162" spans="1:7">
      <c r="A162" t="s">
        <v>477</v>
      </c>
      <c r="B162" s="240" t="s">
        <v>224</v>
      </c>
      <c r="C162" s="171" t="s">
        <v>176</v>
      </c>
      <c r="D162" s="174" t="s">
        <v>207</v>
      </c>
      <c r="E162" s="174" t="s">
        <v>351</v>
      </c>
      <c r="F162" s="174" t="s">
        <v>208</v>
      </c>
      <c r="G162" s="174" t="s">
        <v>166</v>
      </c>
    </row>
    <row r="163" spans="1:7">
      <c r="A163" t="s">
        <v>478</v>
      </c>
      <c r="B163" s="242" t="s">
        <v>224</v>
      </c>
      <c r="C163" s="230" t="s">
        <v>335</v>
      </c>
      <c r="D163" s="178" t="s">
        <v>207</v>
      </c>
      <c r="E163" s="178" t="s">
        <v>351</v>
      </c>
      <c r="F163" s="178" t="s">
        <v>208</v>
      </c>
      <c r="G163" s="178" t="s">
        <v>179</v>
      </c>
    </row>
    <row r="164" spans="1:7">
      <c r="A164" t="s">
        <v>479</v>
      </c>
      <c r="B164" s="240" t="s">
        <v>224</v>
      </c>
      <c r="C164" s="171" t="s">
        <v>183</v>
      </c>
      <c r="D164" s="174" t="s">
        <v>207</v>
      </c>
      <c r="E164" s="174" t="s">
        <v>351</v>
      </c>
      <c r="F164" s="174" t="s">
        <v>208</v>
      </c>
      <c r="G164" s="174" t="s">
        <v>170</v>
      </c>
    </row>
    <row r="165" spans="1:7">
      <c r="A165" t="s">
        <v>480</v>
      </c>
      <c r="B165" s="240" t="s">
        <v>224</v>
      </c>
      <c r="C165" s="171" t="s">
        <v>184</v>
      </c>
      <c r="D165" s="174" t="s">
        <v>207</v>
      </c>
      <c r="E165" s="174" t="s">
        <v>351</v>
      </c>
      <c r="F165" s="174" t="s">
        <v>208</v>
      </c>
      <c r="G165" s="174" t="s">
        <v>185</v>
      </c>
    </row>
    <row r="166" spans="1:7">
      <c r="A166" t="s">
        <v>481</v>
      </c>
      <c r="B166" s="244" t="s">
        <v>224</v>
      </c>
      <c r="C166" s="234" t="s">
        <v>339</v>
      </c>
      <c r="D166" s="239" t="s">
        <v>207</v>
      </c>
      <c r="E166" s="239" t="s">
        <v>351</v>
      </c>
      <c r="F166" s="239" t="s">
        <v>349</v>
      </c>
      <c r="G166" s="239" t="s">
        <v>144</v>
      </c>
    </row>
    <row r="167" spans="1:7">
      <c r="A167" t="s">
        <v>482</v>
      </c>
      <c r="B167" s="240" t="s">
        <v>224</v>
      </c>
      <c r="C167" s="171" t="s">
        <v>189</v>
      </c>
      <c r="D167" s="174" t="s">
        <v>207</v>
      </c>
      <c r="E167" s="174" t="s">
        <v>351</v>
      </c>
      <c r="F167" s="174" t="s">
        <v>208</v>
      </c>
      <c r="G167" s="174" t="s">
        <v>179</v>
      </c>
    </row>
    <row r="168" spans="1:7">
      <c r="A168" t="s">
        <v>483</v>
      </c>
      <c r="B168" s="243" t="s">
        <v>224</v>
      </c>
      <c r="C168" s="228" t="s">
        <v>344</v>
      </c>
      <c r="D168" s="229" t="s">
        <v>207</v>
      </c>
      <c r="E168" s="229" t="s">
        <v>351</v>
      </c>
      <c r="F168" s="229" t="s">
        <v>208</v>
      </c>
      <c r="G168" s="229" t="s">
        <v>193</v>
      </c>
    </row>
    <row r="169" spans="1:7">
      <c r="A169" t="s">
        <v>484</v>
      </c>
      <c r="B169" s="245" t="s">
        <v>224</v>
      </c>
      <c r="C169" s="171" t="s">
        <v>194</v>
      </c>
      <c r="D169" s="175" t="s">
        <v>206</v>
      </c>
      <c r="E169" s="175" t="s">
        <v>351</v>
      </c>
      <c r="F169" s="175" t="s">
        <v>208</v>
      </c>
      <c r="G169" s="175" t="s">
        <v>170</v>
      </c>
    </row>
    <row r="170" spans="1:7">
      <c r="A170" t="s">
        <v>485</v>
      </c>
      <c r="B170" s="245" t="s">
        <v>224</v>
      </c>
      <c r="C170" s="171" t="s">
        <v>195</v>
      </c>
      <c r="D170" s="175" t="s">
        <v>206</v>
      </c>
      <c r="E170" s="175" t="s">
        <v>351</v>
      </c>
      <c r="F170" s="175" t="s">
        <v>208</v>
      </c>
      <c r="G170" s="175" t="s">
        <v>170</v>
      </c>
    </row>
    <row r="171" spans="1:7">
      <c r="A171" t="s">
        <v>486</v>
      </c>
      <c r="B171" s="240" t="s">
        <v>224</v>
      </c>
      <c r="C171" s="171" t="s">
        <v>197</v>
      </c>
      <c r="D171" s="174" t="s">
        <v>207</v>
      </c>
      <c r="E171" s="174" t="s">
        <v>351</v>
      </c>
      <c r="F171" s="174" t="s">
        <v>208</v>
      </c>
      <c r="G171" s="174" t="s">
        <v>198</v>
      </c>
    </row>
    <row r="190" spans="1:8" ht="15.75" thickBot="1"/>
    <row r="191" spans="1:8">
      <c r="A191" s="252" t="str">
        <f>CONCATENATE(C191," ",D191," ",E191," ",F191," ",G191," ",H191)</f>
        <v>матовый  А 242 colin с п/ф и с кантом  РР Кант в цвет  плинтус-компакт  белый</v>
      </c>
      <c r="B191" s="552" t="s">
        <v>133</v>
      </c>
      <c r="C191" s="241" t="s">
        <v>210</v>
      </c>
      <c r="D191" s="171" t="s">
        <v>137</v>
      </c>
      <c r="E191" s="172" t="s">
        <v>206</v>
      </c>
      <c r="F191" s="172" t="s">
        <v>350</v>
      </c>
      <c r="G191" s="172" t="s">
        <v>208</v>
      </c>
      <c r="H191" s="172" t="s">
        <v>138</v>
      </c>
    </row>
    <row r="192" spans="1:8">
      <c r="A192" s="252" t="str">
        <f t="shared" ref="A192:A255" si="1">CONCATENATE(C192," ",D192," ",E192," ",F192," ",G192," ",H192)</f>
        <v xml:space="preserve">структурный АМ 429 piatta  с п/ф и с кантом  Только  HPL кант в цвет  треугольный  </v>
      </c>
      <c r="B192" s="553"/>
      <c r="C192" s="246" t="s">
        <v>211</v>
      </c>
      <c r="D192" s="173" t="s">
        <v>289</v>
      </c>
      <c r="E192" s="174" t="s">
        <v>206</v>
      </c>
      <c r="F192" s="174" t="s">
        <v>352</v>
      </c>
      <c r="G192" s="174" t="s">
        <v>349</v>
      </c>
      <c r="H192" s="174"/>
    </row>
    <row r="193" spans="1:8">
      <c r="A193" s="252" t="str">
        <f t="shared" si="1"/>
        <v>матовый  AH 167 pore-f  ВЫВОД 2018 с п/ф и с кантом  Только  HPL кант в цвет  треугольный  -</v>
      </c>
      <c r="B193" s="553"/>
      <c r="C193" s="243" t="s">
        <v>210</v>
      </c>
      <c r="D193" s="228" t="s">
        <v>290</v>
      </c>
      <c r="E193" s="229" t="s">
        <v>206</v>
      </c>
      <c r="F193" s="229" t="s">
        <v>352</v>
      </c>
      <c r="G193" s="229" t="s">
        <v>349</v>
      </c>
      <c r="H193" s="229" t="s">
        <v>132</v>
      </c>
    </row>
    <row r="194" spans="1:8">
      <c r="A194" s="252" t="str">
        <f t="shared" si="1"/>
        <v>матовый  AX 241 colin с п/ф и с кантом  Только  HPL кант в цвет  плинтус-компакт  серый, белый</v>
      </c>
      <c r="B194" s="553"/>
      <c r="C194" s="240" t="s">
        <v>210</v>
      </c>
      <c r="D194" s="171" t="s">
        <v>139</v>
      </c>
      <c r="E194" s="174" t="s">
        <v>206</v>
      </c>
      <c r="F194" s="174" t="s">
        <v>352</v>
      </c>
      <c r="G194" s="174" t="s">
        <v>208</v>
      </c>
      <c r="H194" s="174" t="s">
        <v>140</v>
      </c>
    </row>
    <row r="195" spans="1:8" hidden="1">
      <c r="A195" s="252" t="str">
        <f t="shared" si="1"/>
        <v>суперматовый  BN 230 sentira  только с кантом  РР Кант в цвет  плинтус-компакт  белые</v>
      </c>
      <c r="B195" s="553"/>
      <c r="C195" s="246" t="s">
        <v>212</v>
      </c>
      <c r="D195" s="171" t="s">
        <v>141</v>
      </c>
      <c r="E195" s="172" t="s">
        <v>207</v>
      </c>
      <c r="F195" s="172" t="s">
        <v>350</v>
      </c>
      <c r="G195" s="172" t="s">
        <v>208</v>
      </c>
      <c r="H195" s="172" t="s">
        <v>142</v>
      </c>
    </row>
    <row r="196" spans="1:8">
      <c r="A196" s="252" t="str">
        <f t="shared" si="1"/>
        <v>структурный BT 750 scivaro  с п/ф и с кантом  Только  HPL кант в цвет  плинтус-компакт  черные</v>
      </c>
      <c r="B196" s="553"/>
      <c r="C196" s="246" t="s">
        <v>211</v>
      </c>
      <c r="D196" s="176" t="s">
        <v>143</v>
      </c>
      <c r="E196" s="172" t="s">
        <v>206</v>
      </c>
      <c r="F196" s="172" t="s">
        <v>352</v>
      </c>
      <c r="G196" s="172" t="s">
        <v>208</v>
      </c>
      <c r="H196" s="172" t="s">
        <v>291</v>
      </c>
    </row>
    <row r="197" spans="1:8" hidden="1">
      <c r="A197" s="252" t="str">
        <f t="shared" si="1"/>
        <v xml:space="preserve">матовый  BZ 715 crystal переход на sentira только с кантом   РР МЕ873 треугольный  </v>
      </c>
      <c r="B197" s="553"/>
      <c r="C197" s="241" t="s">
        <v>210</v>
      </c>
      <c r="D197" s="171" t="s">
        <v>292</v>
      </c>
      <c r="E197" s="172" t="s">
        <v>207</v>
      </c>
      <c r="F197" s="172" t="s">
        <v>145</v>
      </c>
      <c r="G197" s="172" t="s">
        <v>349</v>
      </c>
      <c r="H197" s="172"/>
    </row>
    <row r="198" spans="1:8">
      <c r="A198" s="252" t="str">
        <f t="shared" si="1"/>
        <v>матовый  С 220 colin с п/ф и с кантом  Только  HPL кант в цвет  плинтус-компакт  серый</v>
      </c>
      <c r="B198" s="553"/>
      <c r="C198" s="240" t="s">
        <v>210</v>
      </c>
      <c r="D198" s="171" t="s">
        <v>146</v>
      </c>
      <c r="E198" s="174" t="s">
        <v>206</v>
      </c>
      <c r="F198" s="174" t="s">
        <v>352</v>
      </c>
      <c r="G198" s="174" t="s">
        <v>208</v>
      </c>
      <c r="H198" s="174" t="s">
        <v>144</v>
      </c>
    </row>
    <row r="199" spans="1:8">
      <c r="A199" s="252" t="str">
        <f t="shared" si="1"/>
        <v>матовый  С 413 crystal выводится все 2017 с п/ф и с кантом  Только  HPL кант в цвет  плинтус-компакт  серый</v>
      </c>
      <c r="B199" s="553"/>
      <c r="C199" s="242" t="s">
        <v>210</v>
      </c>
      <c r="D199" s="230" t="s">
        <v>293</v>
      </c>
      <c r="E199" s="178" t="s">
        <v>206</v>
      </c>
      <c r="F199" s="178" t="s">
        <v>352</v>
      </c>
      <c r="G199" s="178" t="s">
        <v>208</v>
      </c>
      <c r="H199" s="178" t="s">
        <v>144</v>
      </c>
    </row>
    <row r="200" spans="1:8">
      <c r="A200" s="252" t="str">
        <f t="shared" si="1"/>
        <v>матовый  ES 223 pore f выводится все 2017 с п/ф и с кантом  Только  HPL кант в цвет  плинтус-компакт  серый</v>
      </c>
      <c r="B200" s="553"/>
      <c r="C200" s="242" t="s">
        <v>210</v>
      </c>
      <c r="D200" s="230" t="s">
        <v>294</v>
      </c>
      <c r="E200" s="178" t="s">
        <v>206</v>
      </c>
      <c r="F200" s="178" t="s">
        <v>352</v>
      </c>
      <c r="G200" s="178" t="s">
        <v>208</v>
      </c>
      <c r="H200" s="178" t="s">
        <v>144</v>
      </c>
    </row>
    <row r="201" spans="1:8">
      <c r="A201" s="252" t="str">
        <f t="shared" si="1"/>
        <v>матовый  ES 295 pore f с п/ф и с кантом  Только  HPL кант в цвет  плинтус-компакт  бежевый</v>
      </c>
      <c r="B201" s="553"/>
      <c r="C201" s="240" t="s">
        <v>210</v>
      </c>
      <c r="D201" s="171" t="s">
        <v>147</v>
      </c>
      <c r="E201" s="174" t="s">
        <v>206</v>
      </c>
      <c r="F201" s="174" t="s">
        <v>352</v>
      </c>
      <c r="G201" s="174" t="s">
        <v>208</v>
      </c>
      <c r="H201" s="174" t="s">
        <v>148</v>
      </c>
    </row>
    <row r="202" spans="1:8" hidden="1">
      <c r="A202" s="252" t="str">
        <f t="shared" si="1"/>
        <v xml:space="preserve">матовый  ES 394 pore f только с кантом  Только  HPL кант в цвет  треугольный  </v>
      </c>
      <c r="B202" s="553"/>
      <c r="C202" s="240" t="s">
        <v>210</v>
      </c>
      <c r="D202" s="171" t="s">
        <v>149</v>
      </c>
      <c r="E202" s="174" t="s">
        <v>207</v>
      </c>
      <c r="F202" s="174" t="s">
        <v>352</v>
      </c>
      <c r="G202" s="174" t="s">
        <v>349</v>
      </c>
      <c r="H202" s="174"/>
    </row>
    <row r="203" spans="1:8">
      <c r="A203" s="252" t="str">
        <f t="shared" si="1"/>
        <v xml:space="preserve">матовый  ES 725 pore f       ВЫВОД 2018 с п/ф и с кантом  Только  HPL кант в цвет  треугольный  </v>
      </c>
      <c r="B203" s="553"/>
      <c r="C203" s="247" t="s">
        <v>210</v>
      </c>
      <c r="D203" s="228" t="s">
        <v>295</v>
      </c>
      <c r="E203" s="231" t="s">
        <v>206</v>
      </c>
      <c r="F203" s="231" t="s">
        <v>352</v>
      </c>
      <c r="G203" s="231" t="s">
        <v>349</v>
      </c>
      <c r="H203" s="231"/>
    </row>
    <row r="204" spans="1:8">
      <c r="A204" s="252" t="str">
        <f t="shared" si="1"/>
        <v xml:space="preserve">матовый  ES 772 pore f       ВЫВОД 2018 с п/ф и с кантом  Только  HPL кант в цвет  треугольный  </v>
      </c>
      <c r="B204" s="553"/>
      <c r="C204" s="243" t="s">
        <v>210</v>
      </c>
      <c r="D204" s="228" t="s">
        <v>296</v>
      </c>
      <c r="E204" s="229" t="s">
        <v>206</v>
      </c>
      <c r="F204" s="229" t="s">
        <v>352</v>
      </c>
      <c r="G204" s="229" t="s">
        <v>349</v>
      </c>
      <c r="H204" s="229"/>
    </row>
    <row r="205" spans="1:8" hidden="1">
      <c r="A205" s="252" t="str">
        <f t="shared" si="1"/>
        <v xml:space="preserve">суперматовый  Ei 357 sentira   только с кантом  РР Кант в цвет  треугольный  </v>
      </c>
      <c r="B205" s="553"/>
      <c r="C205" s="246" t="s">
        <v>212</v>
      </c>
      <c r="D205" s="173" t="s">
        <v>287</v>
      </c>
      <c r="E205" s="174" t="s">
        <v>207</v>
      </c>
      <c r="F205" s="174" t="s">
        <v>350</v>
      </c>
      <c r="G205" s="174" t="s">
        <v>349</v>
      </c>
      <c r="H205" s="174"/>
    </row>
    <row r="206" spans="1:8" ht="26.25" hidden="1">
      <c r="A206" s="252" t="str">
        <f t="shared" si="1"/>
        <v xml:space="preserve">структурный Ei 711 listrado S 0001 структ только с кантом  РР Кант в цвет  треугольный  </v>
      </c>
      <c r="B206" s="553"/>
      <c r="C206" s="248" t="s">
        <v>211</v>
      </c>
      <c r="D206" s="232" t="s">
        <v>150</v>
      </c>
      <c r="E206" s="178" t="s">
        <v>207</v>
      </c>
      <c r="F206" s="178" t="s">
        <v>350</v>
      </c>
      <c r="G206" s="178" t="s">
        <v>349</v>
      </c>
      <c r="H206" s="178"/>
    </row>
    <row r="207" spans="1:8">
      <c r="A207" s="252" t="str">
        <f t="shared" si="1"/>
        <v xml:space="preserve">суперматовый  EIR 379 sentira  выводится все 2017 с п/ф и с кантом  - треугольный  </v>
      </c>
      <c r="B207" s="553"/>
      <c r="C207" s="248" t="s">
        <v>212</v>
      </c>
      <c r="D207" s="230" t="s">
        <v>297</v>
      </c>
      <c r="E207" s="233" t="s">
        <v>206</v>
      </c>
      <c r="F207" s="233" t="s">
        <v>132</v>
      </c>
      <c r="G207" s="233" t="s">
        <v>349</v>
      </c>
      <c r="H207" s="233"/>
    </row>
    <row r="208" spans="1:8" hidden="1">
      <c r="A208" s="252" t="str">
        <f t="shared" si="1"/>
        <v xml:space="preserve">структурный EIV 227 legnato  только с кантом  РР Кант в цвет  треугольный  </v>
      </c>
      <c r="B208" s="553"/>
      <c r="C208" s="246" t="s">
        <v>211</v>
      </c>
      <c r="D208" s="171" t="s">
        <v>298</v>
      </c>
      <c r="E208" s="172" t="s">
        <v>207</v>
      </c>
      <c r="F208" s="172" t="s">
        <v>350</v>
      </c>
      <c r="G208" s="172" t="s">
        <v>349</v>
      </c>
      <c r="H208" s="172"/>
    </row>
    <row r="209" spans="1:8" hidden="1">
      <c r="A209" s="252" t="str">
        <f t="shared" si="1"/>
        <v xml:space="preserve">структурный EIV 341 legnato  Новинка 2018! только с кантом  РР Кант в цвет  треугольный  </v>
      </c>
      <c r="B209" s="553"/>
      <c r="C209" s="246" t="s">
        <v>211</v>
      </c>
      <c r="D209" s="224" t="s">
        <v>299</v>
      </c>
      <c r="E209" s="172" t="s">
        <v>207</v>
      </c>
      <c r="F209" s="172" t="s">
        <v>350</v>
      </c>
      <c r="G209" s="172" t="s">
        <v>349</v>
      </c>
      <c r="H209" s="172"/>
    </row>
    <row r="210" spans="1:8" hidden="1">
      <c r="A210" s="252" t="str">
        <f t="shared" si="1"/>
        <v xml:space="preserve">структурный EIV 971  legnato только с кантом  РР Кант в цвет  треугольный  </v>
      </c>
      <c r="B210" s="553"/>
      <c r="C210" s="246" t="s">
        <v>211</v>
      </c>
      <c r="D210" s="171" t="s">
        <v>300</v>
      </c>
      <c r="E210" s="172" t="s">
        <v>207</v>
      </c>
      <c r="F210" s="172" t="s">
        <v>350</v>
      </c>
      <c r="G210" s="172" t="s">
        <v>349</v>
      </c>
      <c r="H210" s="172"/>
    </row>
    <row r="211" spans="1:8">
      <c r="A211" s="252" t="str">
        <f t="shared" si="1"/>
        <v xml:space="preserve">структурный FC 320 piatta с п/ф и с кантом  РР Кант в цвет  треугольный  </v>
      </c>
      <c r="B211" s="553"/>
      <c r="C211" s="246" t="s">
        <v>211</v>
      </c>
      <c r="D211" s="171" t="s">
        <v>301</v>
      </c>
      <c r="E211" s="172" t="s">
        <v>206</v>
      </c>
      <c r="F211" s="172" t="s">
        <v>350</v>
      </c>
      <c r="G211" s="172" t="s">
        <v>349</v>
      </c>
      <c r="H211" s="172"/>
    </row>
    <row r="212" spans="1:8">
      <c r="A212" s="252" t="str">
        <f t="shared" si="1"/>
        <v xml:space="preserve">структурный FC 440 piatta с п/ф и с кантом  РР Кант в цвет  треугольный  </v>
      </c>
      <c r="B212" s="553"/>
      <c r="C212" s="246" t="s">
        <v>211</v>
      </c>
      <c r="D212" s="171" t="s">
        <v>302</v>
      </c>
      <c r="E212" s="172" t="s">
        <v>206</v>
      </c>
      <c r="F212" s="172" t="s">
        <v>350</v>
      </c>
      <c r="G212" s="172" t="s">
        <v>349</v>
      </c>
      <c r="H212" s="172"/>
    </row>
    <row r="213" spans="1:8">
      <c r="A213" s="252" t="str">
        <f t="shared" si="1"/>
        <v xml:space="preserve">матовый  FN 238 feinbutten выводится все 2017 с п/ф и с кантом  РР Кант в цвет  треугольный  </v>
      </c>
      <c r="B213" s="553"/>
      <c r="C213" s="242" t="s">
        <v>210</v>
      </c>
      <c r="D213" s="230" t="s">
        <v>303</v>
      </c>
      <c r="E213" s="178" t="s">
        <v>206</v>
      </c>
      <c r="F213" s="178" t="s">
        <v>350</v>
      </c>
      <c r="G213" s="178" t="s">
        <v>349</v>
      </c>
      <c r="H213" s="178"/>
    </row>
    <row r="214" spans="1:8">
      <c r="A214" s="252" t="str">
        <f t="shared" si="1"/>
        <v>матовый  FN 371 feinbutten выводится все 2017 с п/ф и с кантом  Только  HPL кант в цвет  плинтус-компакт  св.бежевый</v>
      </c>
      <c r="B214" s="553"/>
      <c r="C214" s="242" t="s">
        <v>210</v>
      </c>
      <c r="D214" s="230" t="s">
        <v>304</v>
      </c>
      <c r="E214" s="178" t="s">
        <v>206</v>
      </c>
      <c r="F214" s="178" t="s">
        <v>352</v>
      </c>
      <c r="G214" s="178" t="s">
        <v>208</v>
      </c>
      <c r="H214" s="178" t="s">
        <v>151</v>
      </c>
    </row>
    <row r="215" spans="1:8">
      <c r="A215" s="252" t="str">
        <f t="shared" si="1"/>
        <v>матовый  FN 323  crystal  ВЫВОД 2018 с п/ф и с кантом  Только  HPL кант в цвет  плинтус-компакт  св.бежевый</v>
      </c>
      <c r="B215" s="553"/>
      <c r="C215" s="243" t="s">
        <v>210</v>
      </c>
      <c r="D215" s="228" t="s">
        <v>305</v>
      </c>
      <c r="E215" s="229" t="s">
        <v>206</v>
      </c>
      <c r="F215" s="229" t="s">
        <v>352</v>
      </c>
      <c r="G215" s="229" t="s">
        <v>208</v>
      </c>
      <c r="H215" s="229" t="s">
        <v>151</v>
      </c>
    </row>
    <row r="216" spans="1:8">
      <c r="A216" s="252" t="str">
        <f t="shared" si="1"/>
        <v>матовый  FP 293  crystal с п/ф и с кантом  Только  HPL кант в цвет  плинтус-компакт  белый</v>
      </c>
      <c r="B216" s="553"/>
      <c r="C216" s="240" t="s">
        <v>210</v>
      </c>
      <c r="D216" s="171" t="s">
        <v>152</v>
      </c>
      <c r="E216" s="174" t="s">
        <v>206</v>
      </c>
      <c r="F216" s="174" t="s">
        <v>352</v>
      </c>
      <c r="G216" s="174" t="s">
        <v>208</v>
      </c>
      <c r="H216" s="174" t="s">
        <v>138</v>
      </c>
    </row>
    <row r="217" spans="1:8">
      <c r="A217" s="252" t="str">
        <f t="shared" si="1"/>
        <v>структурный FS 760 cera  с п/ф и с кантом  РР Кант в цвет  плинтус-компакт  корич</v>
      </c>
      <c r="B217" s="553"/>
      <c r="C217" s="246" t="s">
        <v>211</v>
      </c>
      <c r="D217" s="171" t="s">
        <v>153</v>
      </c>
      <c r="E217" s="172" t="s">
        <v>206</v>
      </c>
      <c r="F217" s="172" t="s">
        <v>350</v>
      </c>
      <c r="G217" s="172" t="s">
        <v>208</v>
      </c>
      <c r="H217" s="172" t="s">
        <v>306</v>
      </c>
    </row>
    <row r="218" spans="1:8" hidden="1">
      <c r="A218" s="252" t="str">
        <f t="shared" si="1"/>
        <v xml:space="preserve">структурный FS 475 cera  ВЫВОД 2018 только с кантом  Только  HPL кант в цвет  треугольный  </v>
      </c>
      <c r="B218" s="553"/>
      <c r="C218" s="248" t="s">
        <v>211</v>
      </c>
      <c r="D218" s="228" t="s">
        <v>307</v>
      </c>
      <c r="E218" s="231" t="s">
        <v>207</v>
      </c>
      <c r="F218" s="231" t="s">
        <v>352</v>
      </c>
      <c r="G218" s="231" t="s">
        <v>349</v>
      </c>
      <c r="H218" s="231"/>
    </row>
    <row r="219" spans="1:8" hidden="1">
      <c r="A219" s="252" t="str">
        <f t="shared" si="1"/>
        <v xml:space="preserve">структурный FS 170 cera  только с кантом  Только  HPL кант в цвет  треугольный  </v>
      </c>
      <c r="B219" s="553"/>
      <c r="C219" s="246" t="s">
        <v>211</v>
      </c>
      <c r="D219" s="171" t="s">
        <v>154</v>
      </c>
      <c r="E219" s="172" t="s">
        <v>207</v>
      </c>
      <c r="F219" s="172" t="s">
        <v>352</v>
      </c>
      <c r="G219" s="172" t="s">
        <v>349</v>
      </c>
      <c r="H219" s="172"/>
    </row>
    <row r="220" spans="1:8">
      <c r="A220" s="252" t="str">
        <f t="shared" si="1"/>
        <v>матовый  GT 269 colin выводится все 2017 с п/ф и с кантом  Только  HPL кант в цвет  плинтус-компакт  св.беж</v>
      </c>
      <c r="B220" s="553"/>
      <c r="C220" s="242" t="s">
        <v>210</v>
      </c>
      <c r="D220" s="230" t="s">
        <v>308</v>
      </c>
      <c r="E220" s="178" t="s">
        <v>206</v>
      </c>
      <c r="F220" s="178" t="s">
        <v>352</v>
      </c>
      <c r="G220" s="178" t="s">
        <v>208</v>
      </c>
      <c r="H220" s="178" t="s">
        <v>155</v>
      </c>
    </row>
    <row r="221" spans="1:8">
      <c r="A221" s="252" t="str">
        <f t="shared" si="1"/>
        <v xml:space="preserve">матовый  GT 371 crystal выводится все 2017 с п/ф и с кантом  Только  HPL кант в цвет  треугольный  </v>
      </c>
      <c r="B221" s="553"/>
      <c r="C221" s="249" t="s">
        <v>210</v>
      </c>
      <c r="D221" s="234" t="s">
        <v>309</v>
      </c>
      <c r="E221" s="233" t="s">
        <v>206</v>
      </c>
      <c r="F221" s="233" t="s">
        <v>352</v>
      </c>
      <c r="G221" s="233" t="s">
        <v>349</v>
      </c>
      <c r="H221" s="233"/>
    </row>
    <row r="222" spans="1:8">
      <c r="A222" s="252" t="str">
        <f t="shared" si="1"/>
        <v>матовый  H 223 colin с п/ф и с кантом  РР Кант в цвет  плинтус-компакт  св. бежевый</v>
      </c>
      <c r="B222" s="553"/>
      <c r="C222" s="250" t="s">
        <v>210</v>
      </c>
      <c r="D222" s="171" t="s">
        <v>156</v>
      </c>
      <c r="E222" s="235" t="s">
        <v>206</v>
      </c>
      <c r="F222" s="235" t="s">
        <v>350</v>
      </c>
      <c r="G222" s="235" t="s">
        <v>208</v>
      </c>
      <c r="H222" s="235" t="s">
        <v>157</v>
      </c>
    </row>
    <row r="223" spans="1:8" ht="26.25" hidden="1">
      <c r="A223" s="252" t="str">
        <f t="shared" si="1"/>
        <v xml:space="preserve">матовый  Н 317  S 0007  переход на cera 18 только с кантом  РР Кант в цвет  треугольный  </v>
      </c>
      <c r="B223" s="553"/>
      <c r="C223" s="250" t="s">
        <v>210</v>
      </c>
      <c r="D223" s="177" t="s">
        <v>310</v>
      </c>
      <c r="E223" s="235" t="s">
        <v>207</v>
      </c>
      <c r="F223" s="235" t="s">
        <v>350</v>
      </c>
      <c r="G223" s="235" t="s">
        <v>349</v>
      </c>
      <c r="H223" s="235"/>
    </row>
    <row r="224" spans="1:8">
      <c r="A224" s="252" t="str">
        <f t="shared" si="1"/>
        <v>матовый  H 437 colin переход на cera 18 с п/ф и с кантом  РР Кант в цвет  плинтус-компакт  серый</v>
      </c>
      <c r="B224" s="553"/>
      <c r="C224" s="250" t="s">
        <v>210</v>
      </c>
      <c r="D224" s="171" t="s">
        <v>311</v>
      </c>
      <c r="E224" s="235" t="s">
        <v>206</v>
      </c>
      <c r="F224" s="235" t="s">
        <v>350</v>
      </c>
      <c r="G224" s="235" t="s">
        <v>208</v>
      </c>
      <c r="H224" s="235" t="s">
        <v>144</v>
      </c>
    </row>
    <row r="225" spans="1:8">
      <c r="A225" s="252" t="str">
        <f t="shared" si="1"/>
        <v xml:space="preserve">матовый  H 572 colin   ВЫВОД 2018 с п/ф и с кантом  Только  HPL кант в цвет  треугольный  </v>
      </c>
      <c r="B225" s="553"/>
      <c r="C225" s="243" t="s">
        <v>210</v>
      </c>
      <c r="D225" s="228" t="s">
        <v>312</v>
      </c>
      <c r="E225" s="229" t="s">
        <v>206</v>
      </c>
      <c r="F225" s="229" t="s">
        <v>352</v>
      </c>
      <c r="G225" s="229" t="s">
        <v>349</v>
      </c>
      <c r="H225" s="229"/>
    </row>
    <row r="226" spans="1:8">
      <c r="A226" s="252" t="str">
        <f t="shared" si="1"/>
        <v>структурный JK 372 cera  с п/ф и с кантом  РР Кант в цвет  плинтус-компакт  св.бежев</v>
      </c>
      <c r="B226" s="553"/>
      <c r="C226" s="246" t="s">
        <v>211</v>
      </c>
      <c r="D226" s="171" t="s">
        <v>158</v>
      </c>
      <c r="E226" s="236" t="s">
        <v>206</v>
      </c>
      <c r="F226" s="236" t="s">
        <v>350</v>
      </c>
      <c r="G226" s="236" t="s">
        <v>208</v>
      </c>
      <c r="H226" s="236" t="s">
        <v>159</v>
      </c>
    </row>
    <row r="227" spans="1:8">
      <c r="A227" s="252" t="str">
        <f t="shared" si="1"/>
        <v>структурный JK 583 cera  с п/ф и с кантом  РР Кант в цвет  плинтус-компакт  серый</v>
      </c>
      <c r="B227" s="553"/>
      <c r="C227" s="246" t="s">
        <v>211</v>
      </c>
      <c r="D227" s="171" t="s">
        <v>160</v>
      </c>
      <c r="E227" s="236" t="s">
        <v>206</v>
      </c>
      <c r="F227" s="236" t="s">
        <v>350</v>
      </c>
      <c r="G227" s="236" t="s">
        <v>208</v>
      </c>
      <c r="H227" s="236" t="s">
        <v>144</v>
      </c>
    </row>
    <row r="228" spans="1:8">
      <c r="A228" s="252" t="str">
        <f t="shared" si="1"/>
        <v xml:space="preserve">структурный JK 749 cera  с п/ф и с кантом  РР Кант в цвет  треугольный  </v>
      </c>
      <c r="B228" s="553"/>
      <c r="C228" s="246" t="s">
        <v>211</v>
      </c>
      <c r="D228" s="171" t="s">
        <v>161</v>
      </c>
      <c r="E228" s="236" t="s">
        <v>206</v>
      </c>
      <c r="F228" s="236" t="s">
        <v>350</v>
      </c>
      <c r="G228" s="236" t="s">
        <v>349</v>
      </c>
      <c r="H228" s="236"/>
    </row>
    <row r="229" spans="1:8" hidden="1">
      <c r="A229" s="252" t="str">
        <f t="shared" si="1"/>
        <v xml:space="preserve">суперматовый  KBV 932 sentira   только с кантом  РР Кант в цвет  треугольный  </v>
      </c>
      <c r="B229" s="553"/>
      <c r="C229" s="246" t="s">
        <v>212</v>
      </c>
      <c r="D229" s="171" t="s">
        <v>162</v>
      </c>
      <c r="E229" s="236" t="s">
        <v>207</v>
      </c>
      <c r="F229" s="236" t="s">
        <v>350</v>
      </c>
      <c r="G229" s="236" t="s">
        <v>349</v>
      </c>
      <c r="H229" s="236"/>
    </row>
    <row r="230" spans="1:8" hidden="1">
      <c r="A230" s="252" t="str">
        <f t="shared" si="1"/>
        <v xml:space="preserve">структурный KiP 661 innato ВЫВОД 2018 только с кантом  Только  HPL кант в цвет  треугольный  </v>
      </c>
      <c r="B230" s="553"/>
      <c r="C230" s="248" t="s">
        <v>211</v>
      </c>
      <c r="D230" s="228" t="s">
        <v>313</v>
      </c>
      <c r="E230" s="231" t="s">
        <v>207</v>
      </c>
      <c r="F230" s="231" t="s">
        <v>352</v>
      </c>
      <c r="G230" s="231" t="s">
        <v>349</v>
      </c>
      <c r="H230" s="231"/>
    </row>
    <row r="231" spans="1:8">
      <c r="A231" s="252" t="str">
        <f t="shared" si="1"/>
        <v>матовый  KP 464 colin выводится все 2017 с п/ф и с кантом  РР Кант в цвет  плинтус-компакт  серый</v>
      </c>
      <c r="B231" s="553"/>
      <c r="C231" s="251" t="s">
        <v>210</v>
      </c>
      <c r="D231" s="230" t="s">
        <v>314</v>
      </c>
      <c r="E231" s="237" t="s">
        <v>206</v>
      </c>
      <c r="F231" s="237" t="s">
        <v>350</v>
      </c>
      <c r="G231" s="237" t="s">
        <v>208</v>
      </c>
      <c r="H231" s="237" t="s">
        <v>144</v>
      </c>
    </row>
    <row r="232" spans="1:8">
      <c r="A232" s="252" t="str">
        <f t="shared" si="1"/>
        <v>матовый  KP 796 colin  ВЫВОД 2018 с п/ф и с кантом  РР Кант в цвет  плинтус-компакт  бежевый</v>
      </c>
      <c r="B232" s="553"/>
      <c r="C232" s="243" t="s">
        <v>210</v>
      </c>
      <c r="D232" s="228" t="s">
        <v>315</v>
      </c>
      <c r="E232" s="229" t="s">
        <v>206</v>
      </c>
      <c r="F232" s="229" t="s">
        <v>350</v>
      </c>
      <c r="G232" s="229" t="s">
        <v>208</v>
      </c>
      <c r="H232" s="229" t="s">
        <v>148</v>
      </c>
    </row>
    <row r="233" spans="1:8" hidden="1">
      <c r="A233" s="252" t="str">
        <f t="shared" si="1"/>
        <v xml:space="preserve">матовый  KP 349 V  обем** выводится все 2017 только с кантом  РР Кант в цвет  треугольный  </v>
      </c>
      <c r="B233" s="553"/>
      <c r="C233" s="251" t="s">
        <v>210</v>
      </c>
      <c r="D233" s="234" t="s">
        <v>316</v>
      </c>
      <c r="E233" s="237" t="s">
        <v>207</v>
      </c>
      <c r="F233" s="237" t="s">
        <v>350</v>
      </c>
      <c r="G233" s="237" t="s">
        <v>349</v>
      </c>
      <c r="H233" s="237"/>
    </row>
    <row r="234" spans="1:8" hidden="1">
      <c r="A234" s="252" t="str">
        <f t="shared" si="1"/>
        <v xml:space="preserve">матовый  KP 350 V объем** выводится все 2017 только с кантом  РР Кант в цвет  треугольный  </v>
      </c>
      <c r="B234" s="553"/>
      <c r="C234" s="251" t="s">
        <v>210</v>
      </c>
      <c r="D234" s="234" t="s">
        <v>317</v>
      </c>
      <c r="E234" s="237" t="s">
        <v>207</v>
      </c>
      <c r="F234" s="237" t="s">
        <v>350</v>
      </c>
      <c r="G234" s="237" t="s">
        <v>349</v>
      </c>
      <c r="H234" s="237"/>
    </row>
    <row r="235" spans="1:8" hidden="1">
      <c r="A235" s="252" t="str">
        <f t="shared" si="1"/>
        <v xml:space="preserve">матовый  KP 351 V  объем** выводится все 2017 только с кантом  РР Кант в цвет  треугольный  </v>
      </c>
      <c r="B235" s="553"/>
      <c r="C235" s="251" t="s">
        <v>210</v>
      </c>
      <c r="D235" s="234" t="s">
        <v>318</v>
      </c>
      <c r="E235" s="237" t="s">
        <v>207</v>
      </c>
      <c r="F235" s="237" t="s">
        <v>350</v>
      </c>
      <c r="G235" s="237" t="s">
        <v>349</v>
      </c>
      <c r="H235" s="237"/>
    </row>
    <row r="236" spans="1:8">
      <c r="A236" s="252" t="str">
        <f t="shared" si="1"/>
        <v xml:space="preserve">структурный KS 360 roca выводится все 2017 с п/ф и с кантом  Только  HPL кант в цвет  треугольный  </v>
      </c>
      <c r="B236" s="553"/>
      <c r="C236" s="248" t="s">
        <v>211</v>
      </c>
      <c r="D236" s="230" t="s">
        <v>319</v>
      </c>
      <c r="E236" s="238" t="s">
        <v>206</v>
      </c>
      <c r="F236" s="238" t="s">
        <v>352</v>
      </c>
      <c r="G236" s="238" t="s">
        <v>349</v>
      </c>
      <c r="H236" s="238"/>
    </row>
    <row r="237" spans="1:8">
      <c r="A237" s="252" t="str">
        <f t="shared" si="1"/>
        <v>матовый  LU 376 colin выводится все 2017 с п/ф и с кантом  РР Кант в цвет  плинтус-компакт  белый</v>
      </c>
      <c r="B237" s="553"/>
      <c r="C237" s="242" t="s">
        <v>210</v>
      </c>
      <c r="D237" s="230" t="s">
        <v>320</v>
      </c>
      <c r="E237" s="178" t="s">
        <v>206</v>
      </c>
      <c r="F237" s="178" t="s">
        <v>350</v>
      </c>
      <c r="G237" s="178" t="s">
        <v>208</v>
      </c>
      <c r="H237" s="178" t="s">
        <v>138</v>
      </c>
    </row>
    <row r="238" spans="1:8">
      <c r="A238" s="252" t="str">
        <f t="shared" si="1"/>
        <v xml:space="preserve">структурный MA 740 piatta  с п/ф и с кантом  Только  HPL кант в цвет  треугольный  </v>
      </c>
      <c r="B238" s="553"/>
      <c r="C238" s="246" t="s">
        <v>211</v>
      </c>
      <c r="D238" s="179" t="s">
        <v>321</v>
      </c>
      <c r="E238" s="174" t="s">
        <v>206</v>
      </c>
      <c r="F238" s="174" t="s">
        <v>352</v>
      </c>
      <c r="G238" s="174" t="s">
        <v>349</v>
      </c>
      <c r="H238" s="174"/>
    </row>
    <row r="239" spans="1:8" hidden="1">
      <c r="A239" s="252" t="str">
        <f t="shared" si="1"/>
        <v xml:space="preserve">структурный MAI 425 piatta только с кантом  РР Кант в цвет  треугольный  </v>
      </c>
      <c r="B239" s="553"/>
      <c r="C239" s="246" t="s">
        <v>211</v>
      </c>
      <c r="D239" s="171" t="s">
        <v>288</v>
      </c>
      <c r="E239" s="174" t="s">
        <v>207</v>
      </c>
      <c r="F239" s="174" t="s">
        <v>350</v>
      </c>
      <c r="G239" s="174" t="s">
        <v>349</v>
      </c>
      <c r="H239" s="174"/>
    </row>
    <row r="240" spans="1:8" hidden="1">
      <c r="A240" s="252" t="str">
        <f t="shared" si="1"/>
        <v xml:space="preserve">структурный МЕI 170 innato  только с кантом  РР Кант в цвет  треугольный  </v>
      </c>
      <c r="B240" s="553"/>
      <c r="C240" s="246" t="s">
        <v>211</v>
      </c>
      <c r="D240" s="171" t="s">
        <v>322</v>
      </c>
      <c r="E240" s="174" t="s">
        <v>207</v>
      </c>
      <c r="F240" s="174" t="s">
        <v>350</v>
      </c>
      <c r="G240" s="174" t="s">
        <v>349</v>
      </c>
      <c r="H240" s="174"/>
    </row>
    <row r="241" spans="1:8">
      <c r="A241" s="252" t="str">
        <f t="shared" si="1"/>
        <v>матовый  ME 478 feinschiff с п/ф и с кантом  РР Кант в цвет  плинтус-компакт  серый</v>
      </c>
      <c r="B241" s="553"/>
      <c r="C241" s="240" t="s">
        <v>210</v>
      </c>
      <c r="D241" s="171" t="s">
        <v>163</v>
      </c>
      <c r="E241" s="174" t="s">
        <v>206</v>
      </c>
      <c r="F241" s="174" t="s">
        <v>350</v>
      </c>
      <c r="G241" s="174" t="s">
        <v>208</v>
      </c>
      <c r="H241" s="174" t="s">
        <v>144</v>
      </c>
    </row>
    <row r="242" spans="1:8" hidden="1">
      <c r="A242" s="252" t="str">
        <f t="shared" si="1"/>
        <v xml:space="preserve">структурный ME 873 cera только с кантом  РР Кант в цвет  треугольный  </v>
      </c>
      <c r="B242" s="553"/>
      <c r="C242" s="246" t="s">
        <v>211</v>
      </c>
      <c r="D242" s="171" t="s">
        <v>164</v>
      </c>
      <c r="E242" s="172" t="s">
        <v>207</v>
      </c>
      <c r="F242" s="172" t="s">
        <v>350</v>
      </c>
      <c r="G242" s="172" t="s">
        <v>349</v>
      </c>
      <c r="H242" s="172"/>
    </row>
    <row r="243" spans="1:8">
      <c r="A243" s="252" t="str">
        <f t="shared" si="1"/>
        <v>матовый  MK 432 colin выводится все 2017 с п/ф и с кантом  Только  HPL кант в цвет  плинтус-компакт  серый</v>
      </c>
      <c r="B243" s="553"/>
      <c r="C243" s="242" t="s">
        <v>210</v>
      </c>
      <c r="D243" s="234" t="s">
        <v>323</v>
      </c>
      <c r="E243" s="178" t="s">
        <v>206</v>
      </c>
      <c r="F243" s="178" t="s">
        <v>352</v>
      </c>
      <c r="G243" s="178" t="s">
        <v>208</v>
      </c>
      <c r="H243" s="178" t="s">
        <v>144</v>
      </c>
    </row>
    <row r="244" spans="1:8">
      <c r="A244" s="252" t="str">
        <f t="shared" si="1"/>
        <v>матовый  MS 234 crystal выводится все 2017 с п/ф и с кантом  Только  HPL кант в цвет  плинтус-компакт  серый</v>
      </c>
      <c r="B244" s="553"/>
      <c r="C244" s="242" t="s">
        <v>210</v>
      </c>
      <c r="D244" s="234" t="s">
        <v>324</v>
      </c>
      <c r="E244" s="178" t="s">
        <v>206</v>
      </c>
      <c r="F244" s="178" t="s">
        <v>352</v>
      </c>
      <c r="G244" s="178" t="s">
        <v>208</v>
      </c>
      <c r="H244" s="178" t="s">
        <v>144</v>
      </c>
    </row>
    <row r="245" spans="1:8" hidden="1">
      <c r="A245" s="252" t="str">
        <f t="shared" si="1"/>
        <v xml:space="preserve">матовый  Pi 773 pore f только с кантом  Только  HPL кант в цвет  треугольный  </v>
      </c>
      <c r="B245" s="553"/>
      <c r="C245" s="245" t="s">
        <v>210</v>
      </c>
      <c r="D245" s="171" t="s">
        <v>165</v>
      </c>
      <c r="E245" s="175" t="s">
        <v>207</v>
      </c>
      <c r="F245" s="175" t="s">
        <v>352</v>
      </c>
      <c r="G245" s="175" t="s">
        <v>349</v>
      </c>
      <c r="H245" s="175"/>
    </row>
    <row r="246" spans="1:8">
      <c r="A246" s="252" t="str">
        <f t="shared" si="1"/>
        <v>матовый  Р 913 colin  ВЫВОД  2018 с п/ф и с кантом  Только  HPL кант в цвет  плинтус-компакт  маис желтый</v>
      </c>
      <c r="B246" s="553"/>
      <c r="C246" s="243" t="s">
        <v>210</v>
      </c>
      <c r="D246" s="228" t="s">
        <v>325</v>
      </c>
      <c r="E246" s="229" t="s">
        <v>206</v>
      </c>
      <c r="F246" s="229" t="s">
        <v>352</v>
      </c>
      <c r="G246" s="229" t="s">
        <v>208</v>
      </c>
      <c r="H246" s="229" t="s">
        <v>166</v>
      </c>
    </row>
    <row r="247" spans="1:8">
      <c r="A247" s="252" t="str">
        <f t="shared" si="1"/>
        <v>матовый  S 337 crystal  ВЫВОД 2018 с п/ф и с кантом  Только  HPL кант в цвет  плинтус-компакт  св.бежевый</v>
      </c>
      <c r="B247" s="553"/>
      <c r="C247" s="243" t="s">
        <v>210</v>
      </c>
      <c r="D247" s="228" t="s">
        <v>326</v>
      </c>
      <c r="E247" s="229" t="s">
        <v>206</v>
      </c>
      <c r="F247" s="229" t="s">
        <v>352</v>
      </c>
      <c r="G247" s="229" t="s">
        <v>208</v>
      </c>
      <c r="H247" s="229" t="s">
        <v>151</v>
      </c>
    </row>
    <row r="248" spans="1:8">
      <c r="A248" s="252" t="str">
        <f t="shared" si="1"/>
        <v xml:space="preserve">структурный S 347 cera  с п/ф и с кантом  РР Кант в цвет  треугольный  </v>
      </c>
      <c r="B248" s="553"/>
      <c r="C248" s="246" t="s">
        <v>211</v>
      </c>
      <c r="D248" s="171" t="s">
        <v>167</v>
      </c>
      <c r="E248" s="174" t="s">
        <v>206</v>
      </c>
      <c r="F248" s="174" t="s">
        <v>350</v>
      </c>
      <c r="G248" s="174" t="s">
        <v>349</v>
      </c>
      <c r="H248" s="174"/>
    </row>
    <row r="249" spans="1:8">
      <c r="A249" s="252" t="str">
        <f t="shared" si="1"/>
        <v>матовый  S 414 colin выводится все 2017 с п/ф и с кантом  Только  HPL кант в цвет  плинтус-компакт  серый</v>
      </c>
      <c r="B249" s="553"/>
      <c r="C249" s="242" t="s">
        <v>210</v>
      </c>
      <c r="D249" s="234" t="s">
        <v>327</v>
      </c>
      <c r="E249" s="178" t="s">
        <v>206</v>
      </c>
      <c r="F249" s="178" t="s">
        <v>352</v>
      </c>
      <c r="G249" s="178" t="s">
        <v>208</v>
      </c>
      <c r="H249" s="178" t="s">
        <v>144</v>
      </c>
    </row>
    <row r="250" spans="1:8" hidden="1">
      <c r="A250" s="252" t="str">
        <f t="shared" si="1"/>
        <v xml:space="preserve">структурный SC 114 piatta только с кантом  РР Кант в цвет  треугольный  </v>
      </c>
      <c r="B250" s="553"/>
      <c r="C250" s="246" t="s">
        <v>211</v>
      </c>
      <c r="D250" s="179" t="s">
        <v>328</v>
      </c>
      <c r="E250" s="174" t="s">
        <v>207</v>
      </c>
      <c r="F250" s="174" t="s">
        <v>350</v>
      </c>
      <c r="G250" s="174" t="s">
        <v>349</v>
      </c>
      <c r="H250" s="174"/>
    </row>
    <row r="251" spans="1:8">
      <c r="A251" s="252" t="str">
        <f t="shared" si="1"/>
        <v xml:space="preserve">матовый  SD 926   colin  ВЫВОД 2018 с п/ф и с кантом  РР Кант в цвет  треугольный  </v>
      </c>
      <c r="B251" s="553"/>
      <c r="C251" s="243" t="s">
        <v>210</v>
      </c>
      <c r="D251" s="228" t="s">
        <v>329</v>
      </c>
      <c r="E251" s="229" t="s">
        <v>206</v>
      </c>
      <c r="F251" s="229" t="s">
        <v>350</v>
      </c>
      <c r="G251" s="229" t="s">
        <v>349</v>
      </c>
      <c r="H251" s="229"/>
    </row>
    <row r="252" spans="1:8">
      <c r="A252" s="252" t="str">
        <f t="shared" si="1"/>
        <v>структурный SL 335   scivaro с п/ф и с кантом  РР Кант в цвет  плинтус-компакт  св.бежевый</v>
      </c>
      <c r="B252" s="553"/>
      <c r="C252" s="246" t="s">
        <v>211</v>
      </c>
      <c r="D252" s="171" t="s">
        <v>168</v>
      </c>
      <c r="E252" s="174" t="s">
        <v>206</v>
      </c>
      <c r="F252" s="174" t="s">
        <v>350</v>
      </c>
      <c r="G252" s="174" t="s">
        <v>208</v>
      </c>
      <c r="H252" s="174" t="s">
        <v>151</v>
      </c>
    </row>
    <row r="253" spans="1:8">
      <c r="A253" s="252" t="str">
        <f t="shared" si="1"/>
        <v xml:space="preserve">структурный SL 384   scivaro с п/ф и с кантом  Только  HPL кант в цвет  треугольный  </v>
      </c>
      <c r="B253" s="553"/>
      <c r="C253" s="246" t="s">
        <v>211</v>
      </c>
      <c r="D253" s="171" t="s">
        <v>169</v>
      </c>
      <c r="E253" s="174" t="s">
        <v>206</v>
      </c>
      <c r="F253" s="174" t="s">
        <v>352</v>
      </c>
      <c r="G253" s="174" t="s">
        <v>349</v>
      </c>
      <c r="H253" s="174"/>
    </row>
    <row r="254" spans="1:8">
      <c r="A254" s="252" t="str">
        <f t="shared" si="1"/>
        <v>матовый  SL 723 colin выводится все 2017 с п/ф и с кантом  РР Кант в цвет  плинтус-компакт  бежевый</v>
      </c>
      <c r="B254" s="553"/>
      <c r="C254" s="242" t="s">
        <v>210</v>
      </c>
      <c r="D254" s="234" t="s">
        <v>330</v>
      </c>
      <c r="E254" s="178" t="s">
        <v>206</v>
      </c>
      <c r="F254" s="178" t="s">
        <v>350</v>
      </c>
      <c r="G254" s="178" t="s">
        <v>208</v>
      </c>
      <c r="H254" s="178" t="s">
        <v>148</v>
      </c>
    </row>
    <row r="255" spans="1:8">
      <c r="A255" s="252" t="str">
        <f t="shared" si="1"/>
        <v>матовый  ST 12 colin  ВЫВОД 2018 с п/ф и с кантом  Только  HPL кант в цвет  плинтус-компакт  черный</v>
      </c>
      <c r="B255" s="553"/>
      <c r="C255" s="243" t="s">
        <v>210</v>
      </c>
      <c r="D255" s="228" t="s">
        <v>331</v>
      </c>
      <c r="E255" s="229" t="s">
        <v>206</v>
      </c>
      <c r="F255" s="229" t="s">
        <v>352</v>
      </c>
      <c r="G255" s="229" t="s">
        <v>208</v>
      </c>
      <c r="H255" s="229" t="s">
        <v>170</v>
      </c>
    </row>
    <row r="256" spans="1:8">
      <c r="A256" s="252" t="str">
        <f t="shared" ref="A256:A293" si="2">CONCATENATE(C256," ",D256," ",E256," ",F256," ",G256," ",H256)</f>
        <v>матовый  ST 21 colin выводится все 2017 с п/ф и с кантом  Только  HPL кант в цвет  плинтус-компакт  серый,белый</v>
      </c>
      <c r="B256" s="553"/>
      <c r="C256" s="242" t="s">
        <v>210</v>
      </c>
      <c r="D256" s="234" t="s">
        <v>332</v>
      </c>
      <c r="E256" s="178" t="s">
        <v>206</v>
      </c>
      <c r="F256" s="178" t="s">
        <v>352</v>
      </c>
      <c r="G256" s="178" t="s">
        <v>208</v>
      </c>
      <c r="H256" s="178" t="s">
        <v>171</v>
      </c>
    </row>
    <row r="257" spans="1:8">
      <c r="A257" s="252" t="str">
        <f t="shared" si="2"/>
        <v xml:space="preserve">матовый  Т 432 pore f с п/ф и с кантом  Только  HPL кант в цвет  треугольный  </v>
      </c>
      <c r="B257" s="553"/>
      <c r="C257" s="240" t="s">
        <v>210</v>
      </c>
      <c r="D257" s="179" t="s">
        <v>172</v>
      </c>
      <c r="E257" s="174" t="s">
        <v>206</v>
      </c>
      <c r="F257" s="174" t="s">
        <v>352</v>
      </c>
      <c r="G257" s="174" t="s">
        <v>349</v>
      </c>
      <c r="H257" s="174"/>
    </row>
    <row r="258" spans="1:8">
      <c r="A258" s="252" t="str">
        <f t="shared" si="2"/>
        <v>матовый  TV 374  colin с п/ф и с кантом  Только  HPL кант в цвет  плинтус-компакт  св.бежевый</v>
      </c>
      <c r="B258" s="553"/>
      <c r="C258" s="240" t="s">
        <v>210</v>
      </c>
      <c r="D258" s="171" t="s">
        <v>173</v>
      </c>
      <c r="E258" s="174" t="s">
        <v>206</v>
      </c>
      <c r="F258" s="174" t="s">
        <v>352</v>
      </c>
      <c r="G258" s="174" t="s">
        <v>208</v>
      </c>
      <c r="H258" s="174" t="s">
        <v>151</v>
      </c>
    </row>
    <row r="259" spans="1:8">
      <c r="A259" s="252" t="str">
        <f t="shared" si="2"/>
        <v xml:space="preserve">матовый  TV 784 roca выводится все 2017 с п/ф и с кантом  РР Кант в цвет  - </v>
      </c>
      <c r="B259" s="553"/>
      <c r="C259" s="242" t="s">
        <v>210</v>
      </c>
      <c r="D259" s="234" t="s">
        <v>333</v>
      </c>
      <c r="E259" s="178" t="s">
        <v>206</v>
      </c>
      <c r="F259" s="178" t="s">
        <v>350</v>
      </c>
      <c r="G259" s="178" t="s">
        <v>132</v>
      </c>
      <c r="H259" s="178"/>
    </row>
    <row r="260" spans="1:8">
      <c r="A260" s="252" t="str">
        <f t="shared" si="2"/>
        <v>матовый  WE 716 pore f с п/ф и с кантом  РР Кант в цвет  плинтус-компакт  темно-коричн WE</v>
      </c>
      <c r="B260" s="553"/>
      <c r="C260" s="240" t="s">
        <v>210</v>
      </c>
      <c r="D260" s="171" t="s">
        <v>174</v>
      </c>
      <c r="E260" s="174" t="s">
        <v>206</v>
      </c>
      <c r="F260" s="174" t="s">
        <v>350</v>
      </c>
      <c r="G260" s="174" t="s">
        <v>208</v>
      </c>
      <c r="H260" s="174" t="s">
        <v>175</v>
      </c>
    </row>
    <row r="261" spans="1:8" ht="15.75" thickBot="1">
      <c r="A261" s="252" t="str">
        <f t="shared" si="2"/>
        <v>матовый  WS 372 feinbutten выводится все 2017 с п/ф и с кантом  РР Кант в цвет  плинтус-компакт  св.бежевый</v>
      </c>
      <c r="B261" s="554"/>
      <c r="C261" s="242" t="s">
        <v>210</v>
      </c>
      <c r="D261" s="234" t="s">
        <v>334</v>
      </c>
      <c r="E261" s="178" t="s">
        <v>206</v>
      </c>
      <c r="F261" s="178" t="s">
        <v>350</v>
      </c>
      <c r="G261" s="178" t="s">
        <v>208</v>
      </c>
      <c r="H261" s="178" t="s">
        <v>151</v>
      </c>
    </row>
    <row r="262" spans="1:8" ht="102.75" hidden="1" thickBot="1">
      <c r="A262" s="252" t="str">
        <f t="shared" si="2"/>
        <v xml:space="preserve"> Декор (артикул)  тип столешницы Только  HPL кант в цвет  Плинтус Заглушки рекомендации, можно применять другие</v>
      </c>
      <c r="B262" s="555" t="s">
        <v>213</v>
      </c>
      <c r="C262" s="556"/>
      <c r="D262" s="225" t="s">
        <v>214</v>
      </c>
      <c r="E262" s="226" t="s">
        <v>215</v>
      </c>
      <c r="F262" s="226" t="s">
        <v>352</v>
      </c>
      <c r="G262" s="226" t="s">
        <v>209</v>
      </c>
      <c r="H262" s="227" t="s">
        <v>135</v>
      </c>
    </row>
    <row r="263" spans="1:8" hidden="1">
      <c r="A263" s="252" t="str">
        <f t="shared" si="2"/>
        <v>глянец  А 320 brill только с кантом  3 Д КАНТ  плинтус-компакт  маис желтый</v>
      </c>
      <c r="B263" s="557" t="s">
        <v>134</v>
      </c>
      <c r="C263" s="240" t="s">
        <v>224</v>
      </c>
      <c r="D263" s="171" t="s">
        <v>176</v>
      </c>
      <c r="E263" s="174" t="s">
        <v>207</v>
      </c>
      <c r="F263" s="174" t="s">
        <v>351</v>
      </c>
      <c r="G263" s="174" t="s">
        <v>208</v>
      </c>
      <c r="H263" s="174" t="s">
        <v>166</v>
      </c>
    </row>
    <row r="264" spans="1:8" hidden="1">
      <c r="A264" s="252" t="str">
        <f t="shared" si="2"/>
        <v xml:space="preserve">глянец  A 222 brill только с кантом  РР Кант в цвет  треугольный  </v>
      </c>
      <c r="B264" s="558"/>
      <c r="C264" s="240" t="s">
        <v>224</v>
      </c>
      <c r="D264" s="171" t="s">
        <v>177</v>
      </c>
      <c r="E264" s="174" t="s">
        <v>207</v>
      </c>
      <c r="F264" s="174" t="s">
        <v>350</v>
      </c>
      <c r="G264" s="174" t="s">
        <v>349</v>
      </c>
      <c r="H264" s="174"/>
    </row>
    <row r="265" spans="1:8">
      <c r="A265" s="252" t="str">
        <f t="shared" si="2"/>
        <v>глянец  AZ 971  brill с п/ф и с кантом  РР Кант в цвет  плинтус-компакт  черный</v>
      </c>
      <c r="B265" s="558"/>
      <c r="C265" s="241" t="s">
        <v>224</v>
      </c>
      <c r="D265" s="171" t="s">
        <v>178</v>
      </c>
      <c r="E265" s="172" t="s">
        <v>206</v>
      </c>
      <c r="F265" s="172" t="s">
        <v>350</v>
      </c>
      <c r="G265" s="172" t="s">
        <v>208</v>
      </c>
      <c r="H265" s="172" t="s">
        <v>170</v>
      </c>
    </row>
    <row r="266" spans="1:8" hidden="1">
      <c r="A266" s="252" t="str">
        <f t="shared" si="2"/>
        <v>глянец  B 716  brill выводится все 2017 только с кантом  3 Д КАНТ  плинтус-компакт  темно-коричн</v>
      </c>
      <c r="B266" s="558"/>
      <c r="C266" s="242" t="s">
        <v>224</v>
      </c>
      <c r="D266" s="230" t="s">
        <v>335</v>
      </c>
      <c r="E266" s="178" t="s">
        <v>207</v>
      </c>
      <c r="F266" s="178" t="s">
        <v>351</v>
      </c>
      <c r="G266" s="178" t="s">
        <v>208</v>
      </c>
      <c r="H266" s="178" t="s">
        <v>179</v>
      </c>
    </row>
    <row r="267" spans="1:8" hidden="1">
      <c r="A267" s="252" t="str">
        <f t="shared" si="2"/>
        <v xml:space="preserve">глянец  BN 230  brill только с кантом  РР Кант в цвет  треугольный  </v>
      </c>
      <c r="B267" s="558"/>
      <c r="C267" s="241" t="s">
        <v>224</v>
      </c>
      <c r="D267" s="171" t="s">
        <v>180</v>
      </c>
      <c r="E267" s="172" t="s">
        <v>207</v>
      </c>
      <c r="F267" s="172" t="s">
        <v>350</v>
      </c>
      <c r="G267" s="172" t="s">
        <v>349</v>
      </c>
      <c r="H267" s="172"/>
    </row>
    <row r="268" spans="1:8" hidden="1">
      <c r="A268" s="252" t="str">
        <f t="shared" si="2"/>
        <v>глянец  C 172  brill только с кантом  РР Кант в цвет  плинтус-компакт  черный</v>
      </c>
      <c r="B268" s="558"/>
      <c r="C268" s="241" t="s">
        <v>224</v>
      </c>
      <c r="D268" s="171" t="s">
        <v>181</v>
      </c>
      <c r="E268" s="172" t="s">
        <v>207</v>
      </c>
      <c r="F268" s="172" t="s">
        <v>350</v>
      </c>
      <c r="G268" s="172" t="s">
        <v>208</v>
      </c>
      <c r="H268" s="172" t="s">
        <v>170</v>
      </c>
    </row>
    <row r="269" spans="1:8" hidden="1">
      <c r="A269" s="252" t="str">
        <f t="shared" si="2"/>
        <v xml:space="preserve">глянец  CB 237 brill только с кантом  РР Кант в цвет  треугольный  </v>
      </c>
      <c r="B269" s="558"/>
      <c r="C269" s="241" t="s">
        <v>224</v>
      </c>
      <c r="D269" s="171" t="s">
        <v>182</v>
      </c>
      <c r="E269" s="172" t="s">
        <v>207</v>
      </c>
      <c r="F269" s="172" t="s">
        <v>350</v>
      </c>
      <c r="G269" s="172" t="s">
        <v>349</v>
      </c>
      <c r="H269" s="172"/>
    </row>
    <row r="270" spans="1:8" hidden="1">
      <c r="A270" s="252" t="str">
        <f t="shared" si="2"/>
        <v>глянец  ES 781 brill только с кантом  3 Д КАНТ  плинтус-компакт  черный</v>
      </c>
      <c r="B270" s="558"/>
      <c r="C270" s="240" t="s">
        <v>224</v>
      </c>
      <c r="D270" s="171" t="s">
        <v>183</v>
      </c>
      <c r="E270" s="174" t="s">
        <v>207</v>
      </c>
      <c r="F270" s="174" t="s">
        <v>351</v>
      </c>
      <c r="G270" s="174" t="s">
        <v>208</v>
      </c>
      <c r="H270" s="174" t="s">
        <v>170</v>
      </c>
    </row>
    <row r="271" spans="1:8" hidden="1">
      <c r="A271" s="252" t="str">
        <f t="shared" si="2"/>
        <v xml:space="preserve">глянец  EG 234 brill  ВЫВОД 2018 только с кантом  Только  HPL кант в цвет  треугольный  </v>
      </c>
      <c r="B271" s="558"/>
      <c r="C271" s="243" t="s">
        <v>224</v>
      </c>
      <c r="D271" s="228" t="s">
        <v>336</v>
      </c>
      <c r="E271" s="229" t="s">
        <v>207</v>
      </c>
      <c r="F271" s="229" t="s">
        <v>352</v>
      </c>
      <c r="G271" s="229" t="s">
        <v>349</v>
      </c>
      <c r="H271" s="229"/>
    </row>
    <row r="272" spans="1:8" hidden="1">
      <c r="A272" s="252" t="str">
        <f t="shared" si="2"/>
        <v xml:space="preserve">глянец  GN 244 brill  ВЫВОД 2018 только с кантом  Только  HPL кант в цвет  треугольный  </v>
      </c>
      <c r="B272" s="558"/>
      <c r="C272" s="243" t="s">
        <v>224</v>
      </c>
      <c r="D272" s="228" t="s">
        <v>337</v>
      </c>
      <c r="E272" s="229" t="s">
        <v>207</v>
      </c>
      <c r="F272" s="229" t="s">
        <v>352</v>
      </c>
      <c r="G272" s="229" t="s">
        <v>349</v>
      </c>
      <c r="H272" s="229"/>
    </row>
    <row r="273" spans="1:8" hidden="1">
      <c r="A273" s="252" t="str">
        <f t="shared" si="2"/>
        <v>глянец  GT 612brill только с кантом  3 Д КАНТ  плинтус-компакт  св.бежев., бежевый</v>
      </c>
      <c r="B273" s="558"/>
      <c r="C273" s="240" t="s">
        <v>224</v>
      </c>
      <c r="D273" s="171" t="s">
        <v>184</v>
      </c>
      <c r="E273" s="174" t="s">
        <v>207</v>
      </c>
      <c r="F273" s="174" t="s">
        <v>351</v>
      </c>
      <c r="G273" s="174" t="s">
        <v>208</v>
      </c>
      <c r="H273" s="174" t="s">
        <v>185</v>
      </c>
    </row>
    <row r="274" spans="1:8">
      <c r="A274" s="252" t="str">
        <f t="shared" si="2"/>
        <v>глянец  GT 349 brill ● вывод 18 Только  HPL кант в цвет  плинтус-компакт  св.бежев</v>
      </c>
      <c r="B274" s="558"/>
      <c r="C274" s="244" t="s">
        <v>224</v>
      </c>
      <c r="D274" s="171" t="s">
        <v>186</v>
      </c>
      <c r="E274" s="239" t="s">
        <v>338</v>
      </c>
      <c r="F274" s="239" t="s">
        <v>352</v>
      </c>
      <c r="G274" s="239" t="s">
        <v>208</v>
      </c>
      <c r="H274" s="239" t="s">
        <v>159</v>
      </c>
    </row>
    <row r="275" spans="1:8" hidden="1">
      <c r="A275" s="252" t="str">
        <f t="shared" si="2"/>
        <v>глянец  GT 463bril lвыводится все 2017 только с кантом  3 Д КАНТ  треугольный  серый</v>
      </c>
      <c r="B275" s="558"/>
      <c r="C275" s="244" t="s">
        <v>224</v>
      </c>
      <c r="D275" s="234" t="s">
        <v>339</v>
      </c>
      <c r="E275" s="239" t="s">
        <v>207</v>
      </c>
      <c r="F275" s="239" t="s">
        <v>351</v>
      </c>
      <c r="G275" s="239" t="s">
        <v>349</v>
      </c>
      <c r="H275" s="239" t="s">
        <v>144</v>
      </c>
    </row>
    <row r="276" spans="1:8" hidden="1">
      <c r="A276" s="252" t="str">
        <f t="shared" si="2"/>
        <v xml:space="preserve">глянец  GRS 442 brill   Только  HPL кант в цвет  треугольный  </v>
      </c>
      <c r="B276" s="558"/>
      <c r="C276" s="240" t="s">
        <v>224</v>
      </c>
      <c r="D276" s="171" t="s">
        <v>340</v>
      </c>
      <c r="E276" s="174"/>
      <c r="F276" s="174" t="s">
        <v>352</v>
      </c>
      <c r="G276" s="174" t="s">
        <v>349</v>
      </c>
      <c r="H276" s="174"/>
    </row>
    <row r="277" spans="1:8">
      <c r="A277" s="252" t="str">
        <f t="shared" si="2"/>
        <v>глянец  JK 372 brill с п/ф и с кантом  РР Кант в цвет  плинтус-компакт  св.беж</v>
      </c>
      <c r="B277" s="558"/>
      <c r="C277" s="241" t="s">
        <v>224</v>
      </c>
      <c r="D277" s="171" t="s">
        <v>187</v>
      </c>
      <c r="E277" s="172" t="s">
        <v>206</v>
      </c>
      <c r="F277" s="172" t="s">
        <v>350</v>
      </c>
      <c r="G277" s="172" t="s">
        <v>208</v>
      </c>
      <c r="H277" s="172" t="s">
        <v>155</v>
      </c>
    </row>
    <row r="278" spans="1:8" hidden="1">
      <c r="A278" s="252" t="str">
        <f t="shared" si="2"/>
        <v>глянец  JK 583 brill только с кантом  РР Кант в цвет  плинтус-компакт  серый</v>
      </c>
      <c r="B278" s="558"/>
      <c r="C278" s="241" t="s">
        <v>224</v>
      </c>
      <c r="D278" s="171" t="s">
        <v>188</v>
      </c>
      <c r="E278" s="172" t="s">
        <v>207</v>
      </c>
      <c r="F278" s="172" t="s">
        <v>350</v>
      </c>
      <c r="G278" s="172" t="s">
        <v>208</v>
      </c>
      <c r="H278" s="172" t="s">
        <v>144</v>
      </c>
    </row>
    <row r="279" spans="1:8" hidden="1">
      <c r="A279" s="252" t="str">
        <f t="shared" si="2"/>
        <v>глянец  H 317 brill только с кантом  3 Д КАНТ  плинтус-компакт  темно-коричн</v>
      </c>
      <c r="B279" s="558"/>
      <c r="C279" s="240" t="s">
        <v>224</v>
      </c>
      <c r="D279" s="171" t="s">
        <v>189</v>
      </c>
      <c r="E279" s="174" t="s">
        <v>207</v>
      </c>
      <c r="F279" s="174" t="s">
        <v>351</v>
      </c>
      <c r="G279" s="174" t="s">
        <v>208</v>
      </c>
      <c r="H279" s="174" t="s">
        <v>179</v>
      </c>
    </row>
    <row r="280" spans="1:8">
      <c r="A280" s="252" t="str">
        <f t="shared" si="2"/>
        <v>глянец  H 641 brill ВЫВОД 2017 с п/ф и с кантом  Только  HPL кант в цвет  плинтус-компакт  серый,черный</v>
      </c>
      <c r="B280" s="558"/>
      <c r="C280" s="243" t="s">
        <v>224</v>
      </c>
      <c r="D280" s="228" t="s">
        <v>341</v>
      </c>
      <c r="E280" s="229" t="s">
        <v>206</v>
      </c>
      <c r="F280" s="229" t="s">
        <v>352</v>
      </c>
      <c r="G280" s="229" t="s">
        <v>208</v>
      </c>
      <c r="H280" s="229" t="s">
        <v>190</v>
      </c>
    </row>
    <row r="281" spans="1:8">
      <c r="A281" s="252" t="str">
        <f t="shared" si="2"/>
        <v xml:space="preserve">глянец  М 372 brill с п/ф и с кантом  Только  HPL кант в цвет  треугольный  </v>
      </c>
      <c r="B281" s="558"/>
      <c r="C281" s="240" t="s">
        <v>224</v>
      </c>
      <c r="D281" s="171" t="s">
        <v>342</v>
      </c>
      <c r="E281" s="174" t="s">
        <v>206</v>
      </c>
      <c r="F281" s="174" t="s">
        <v>352</v>
      </c>
      <c r="G281" s="174" t="s">
        <v>349</v>
      </c>
      <c r="H281" s="174"/>
    </row>
    <row r="282" spans="1:8" hidden="1">
      <c r="A282" s="252" t="str">
        <f t="shared" si="2"/>
        <v xml:space="preserve">глянец  MAA 210 brill   только с кантом  РР Кант в цвет  треугольный  </v>
      </c>
      <c r="B282" s="558"/>
      <c r="C282" s="240" t="s">
        <v>224</v>
      </c>
      <c r="D282" s="171" t="s">
        <v>191</v>
      </c>
      <c r="E282" s="174" t="s">
        <v>207</v>
      </c>
      <c r="F282" s="174" t="s">
        <v>350</v>
      </c>
      <c r="G282" s="174" t="s">
        <v>349</v>
      </c>
      <c r="H282" s="174"/>
    </row>
    <row r="283" spans="1:8" hidden="1">
      <c r="A283" s="252" t="str">
        <f t="shared" si="2"/>
        <v xml:space="preserve">глянец  MAV 512 brill  ВЫВОД 2018  Только  HPL кант в цвет  треугольный  </v>
      </c>
      <c r="B283" s="558"/>
      <c r="C283" s="243" t="s">
        <v>224</v>
      </c>
      <c r="D283" s="228" t="s">
        <v>343</v>
      </c>
      <c r="E283" s="229"/>
      <c r="F283" s="229" t="s">
        <v>352</v>
      </c>
      <c r="G283" s="229" t="s">
        <v>349</v>
      </c>
      <c r="H283" s="229"/>
    </row>
    <row r="284" spans="1:8" hidden="1">
      <c r="A284" s="252" t="str">
        <f t="shared" si="2"/>
        <v xml:space="preserve">глянец  MAI 712 brill   только с кантом  РР Кант в цвет  треугольный  </v>
      </c>
      <c r="B284" s="558"/>
      <c r="C284" s="240" t="s">
        <v>224</v>
      </c>
      <c r="D284" s="171" t="s">
        <v>192</v>
      </c>
      <c r="E284" s="174" t="s">
        <v>207</v>
      </c>
      <c r="F284" s="174" t="s">
        <v>350</v>
      </c>
      <c r="G284" s="174" t="s">
        <v>349</v>
      </c>
      <c r="H284" s="174"/>
    </row>
    <row r="285" spans="1:8" hidden="1">
      <c r="A285" s="252" t="str">
        <f t="shared" si="2"/>
        <v>глянец  МК 214 brill  ВЫВОД 2018 только с кантом  3 Д КАНТ  плинтус-компакт  тем.корич</v>
      </c>
      <c r="B285" s="558"/>
      <c r="C285" s="243" t="s">
        <v>224</v>
      </c>
      <c r="D285" s="228" t="s">
        <v>344</v>
      </c>
      <c r="E285" s="229" t="s">
        <v>207</v>
      </c>
      <c r="F285" s="229" t="s">
        <v>351</v>
      </c>
      <c r="G285" s="229" t="s">
        <v>208</v>
      </c>
      <c r="H285" s="229" t="s">
        <v>193</v>
      </c>
    </row>
    <row r="286" spans="1:8">
      <c r="A286" s="252" t="str">
        <f t="shared" si="2"/>
        <v>глянец  МК 171 brill с п/ф и с кантом  3 Д КАНТ  плинтус-компакт  черный</v>
      </c>
      <c r="B286" s="558"/>
      <c r="C286" s="245" t="s">
        <v>224</v>
      </c>
      <c r="D286" s="171" t="s">
        <v>194</v>
      </c>
      <c r="E286" s="175" t="s">
        <v>206</v>
      </c>
      <c r="F286" s="175" t="s">
        <v>351</v>
      </c>
      <c r="G286" s="175" t="s">
        <v>208</v>
      </c>
      <c r="H286" s="175" t="s">
        <v>170</v>
      </c>
    </row>
    <row r="287" spans="1:8">
      <c r="A287" s="252" t="str">
        <f t="shared" si="2"/>
        <v>глянец  МК 194 brill с п/ф и с кантом  3 Д КАНТ  плинтус-компакт  черный</v>
      </c>
      <c r="B287" s="558"/>
      <c r="C287" s="245" t="s">
        <v>224</v>
      </c>
      <c r="D287" s="171" t="s">
        <v>195</v>
      </c>
      <c r="E287" s="175" t="s">
        <v>206</v>
      </c>
      <c r="F287" s="175" t="s">
        <v>351</v>
      </c>
      <c r="G287" s="175" t="s">
        <v>208</v>
      </c>
      <c r="H287" s="175" t="s">
        <v>170</v>
      </c>
    </row>
    <row r="288" spans="1:8" hidden="1">
      <c r="A288" s="252" t="str">
        <f t="shared" si="2"/>
        <v xml:space="preserve">глянец  PAL 343 brill  ВЫВОД 2018 только с кантом  Только  HPL кант в цвет  треугольный  </v>
      </c>
      <c r="B288" s="558"/>
      <c r="C288" s="243" t="s">
        <v>224</v>
      </c>
      <c r="D288" s="228" t="s">
        <v>345</v>
      </c>
      <c r="E288" s="229" t="s">
        <v>207</v>
      </c>
      <c r="F288" s="229" t="s">
        <v>352</v>
      </c>
      <c r="G288" s="229" t="s">
        <v>349</v>
      </c>
      <c r="H288" s="229"/>
    </row>
    <row r="289" spans="1:8" hidden="1">
      <c r="A289" s="252" t="str">
        <f t="shared" si="2"/>
        <v xml:space="preserve">глянец  S 347 brill  только с кантом  Только  HPL кант в цвет  треугольный  </v>
      </c>
      <c r="B289" s="558"/>
      <c r="C289" s="245" t="s">
        <v>224</v>
      </c>
      <c r="D289" s="171" t="s">
        <v>196</v>
      </c>
      <c r="E289" s="175" t="s">
        <v>207</v>
      </c>
      <c r="F289" s="175" t="s">
        <v>352</v>
      </c>
      <c r="G289" s="175" t="s">
        <v>349</v>
      </c>
      <c r="H289" s="175"/>
    </row>
    <row r="290" spans="1:8" hidden="1">
      <c r="A290" s="252" t="str">
        <f t="shared" si="2"/>
        <v>глянец  SL 225  brill    ВЫВОД 2018 г - Только  HPL кант в цвет  треугольный  белые</v>
      </c>
      <c r="B290" s="558"/>
      <c r="C290" s="243" t="s">
        <v>224</v>
      </c>
      <c r="D290" s="228" t="s">
        <v>346</v>
      </c>
      <c r="E290" s="229" t="s">
        <v>132</v>
      </c>
      <c r="F290" s="229" t="s">
        <v>352</v>
      </c>
      <c r="G290" s="229" t="s">
        <v>349</v>
      </c>
      <c r="H290" s="229" t="s">
        <v>142</v>
      </c>
    </row>
    <row r="291" spans="1:8" hidden="1">
      <c r="A291" s="252" t="str">
        <f t="shared" si="2"/>
        <v>глянец  ST 451 brill выводится все 2017 только с кантом  РР Кант в цвет  плинтус-компакт  черный</v>
      </c>
      <c r="B291" s="558"/>
      <c r="C291" s="242" t="s">
        <v>224</v>
      </c>
      <c r="D291" s="234" t="s">
        <v>347</v>
      </c>
      <c r="E291" s="178" t="s">
        <v>207</v>
      </c>
      <c r="F291" s="178" t="s">
        <v>350</v>
      </c>
      <c r="G291" s="178" t="s">
        <v>208</v>
      </c>
      <c r="H291" s="178" t="s">
        <v>170</v>
      </c>
    </row>
    <row r="292" spans="1:8" hidden="1">
      <c r="A292" s="252" t="str">
        <f t="shared" si="2"/>
        <v xml:space="preserve">глянец  TN 766  brill выводится все 2017 - Только  HPL кант в цвет  треугольный  </v>
      </c>
      <c r="B292" s="558"/>
      <c r="C292" s="242" t="s">
        <v>224</v>
      </c>
      <c r="D292" s="230" t="s">
        <v>348</v>
      </c>
      <c r="E292" s="178" t="s">
        <v>132</v>
      </c>
      <c r="F292" s="178" t="s">
        <v>352</v>
      </c>
      <c r="G292" s="178" t="s">
        <v>349</v>
      </c>
      <c r="H292" s="178"/>
    </row>
    <row r="293" spans="1:8" ht="15.75" hidden="1" thickBot="1">
      <c r="A293" s="252" t="str">
        <f t="shared" si="2"/>
        <v>глянец  ZO 173 brill только с кантом  3 Д КАНТ  плинтус-компакт  темно-коричн., черн</v>
      </c>
      <c r="B293" s="559"/>
      <c r="C293" s="240" t="s">
        <v>224</v>
      </c>
      <c r="D293" s="171" t="s">
        <v>197</v>
      </c>
      <c r="E293" s="174" t="s">
        <v>207</v>
      </c>
      <c r="F293" s="174" t="s">
        <v>351</v>
      </c>
      <c r="G293" s="174" t="s">
        <v>208</v>
      </c>
      <c r="H293" s="174" t="s">
        <v>198</v>
      </c>
    </row>
  </sheetData>
  <sheetProtection sheet="1" objects="1" scenarios="1"/>
  <autoFilter ref="A190:H293">
    <filterColumn colId="4">
      <filters>
        <filter val="● вывод 18"/>
        <filter val="с п/ф и с кантом"/>
      </filters>
    </filterColumn>
  </autoFilter>
  <mergeCells count="4">
    <mergeCell ref="B1:E1"/>
    <mergeCell ref="B191:B261"/>
    <mergeCell ref="B262:C262"/>
    <mergeCell ref="B263:B293"/>
  </mergeCells>
  <phoneticPr fontId="8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AA77"/>
  <sheetViews>
    <sheetView view="pageBreakPreview" zoomScale="60" zoomScaleNormal="75" workbookViewId="0">
      <selection activeCell="D15" sqref="D15:H15"/>
    </sheetView>
  </sheetViews>
  <sheetFormatPr defaultRowHeight="15"/>
  <cols>
    <col min="1" max="1" width="4.42578125" customWidth="1"/>
    <col min="2" max="6" width="5.7109375" customWidth="1"/>
    <col min="7" max="7" width="6.5703125" customWidth="1"/>
    <col min="8" max="9" width="5.7109375" customWidth="1"/>
    <col min="10" max="10" width="4.28515625" customWidth="1"/>
    <col min="11" max="16" width="5.7109375" customWidth="1"/>
    <col min="17" max="18" width="5.7109375" style="7" customWidth="1"/>
    <col min="19" max="19" width="4.140625" style="7" customWidth="1"/>
    <col min="20" max="22" width="5.7109375" customWidth="1"/>
    <col min="23" max="23" width="4.5703125" customWidth="1"/>
    <col min="24" max="25" width="5.7109375" customWidth="1"/>
    <col min="26" max="26" width="3.7109375" customWidth="1"/>
    <col min="27" max="28" width="5.7109375" customWidth="1"/>
    <col min="29" max="32" width="19.28515625" customWidth="1"/>
  </cols>
  <sheetData>
    <row r="2" spans="2:27" ht="33.75" customHeight="1" thickBot="1">
      <c r="B2" s="605" t="s">
        <v>273</v>
      </c>
      <c r="C2" s="605"/>
      <c r="D2" s="605"/>
      <c r="E2" s="605"/>
      <c r="F2" s="605"/>
      <c r="G2" s="605"/>
      <c r="H2" s="182" t="s">
        <v>218</v>
      </c>
      <c r="I2" s="614"/>
      <c r="J2" s="614"/>
      <c r="K2" s="614"/>
      <c r="L2" s="614"/>
      <c r="M2" s="614"/>
      <c r="N2" s="183"/>
      <c r="O2" s="184" t="s">
        <v>274</v>
      </c>
      <c r="P2" s="185"/>
      <c r="Q2" s="186" t="s">
        <v>274</v>
      </c>
      <c r="R2" s="615"/>
      <c r="S2" s="615"/>
      <c r="T2" s="615"/>
      <c r="U2" s="615"/>
      <c r="V2" s="615"/>
      <c r="W2" s="617" t="s">
        <v>275</v>
      </c>
      <c r="X2" s="617"/>
      <c r="Y2" s="617"/>
    </row>
    <row r="3" spans="2:27" ht="15.75">
      <c r="B3" s="69"/>
    </row>
    <row r="4" spans="2:27" ht="8.25" customHeight="1">
      <c r="B4" s="70"/>
    </row>
    <row r="5" spans="2:27" ht="24.75" customHeight="1" thickBot="1">
      <c r="B5" s="71" t="s">
        <v>276</v>
      </c>
      <c r="G5" s="613"/>
      <c r="H5" s="613"/>
      <c r="I5" s="613"/>
      <c r="J5" s="613"/>
      <c r="K5" s="613"/>
      <c r="L5" s="613"/>
      <c r="M5" s="613"/>
      <c r="O5" s="71" t="s">
        <v>277</v>
      </c>
      <c r="S5" s="618"/>
      <c r="T5" s="618"/>
      <c r="U5" s="618"/>
      <c r="V5" s="618"/>
      <c r="W5" s="618"/>
      <c r="X5" s="618"/>
      <c r="Y5" s="618"/>
    </row>
    <row r="6" spans="2:27">
      <c r="B6" s="72"/>
    </row>
    <row r="7" spans="2:27" ht="16.5" thickBot="1">
      <c r="B7" s="71" t="s">
        <v>278</v>
      </c>
      <c r="H7" s="613"/>
      <c r="I7" s="613"/>
      <c r="J7" s="613"/>
      <c r="K7" s="613"/>
      <c r="L7" s="613"/>
      <c r="M7" s="613"/>
      <c r="O7" s="71" t="s">
        <v>278</v>
      </c>
      <c r="U7" s="613"/>
      <c r="V7" s="613"/>
      <c r="W7" s="613"/>
      <c r="X7" s="613"/>
      <c r="Y7" s="613"/>
    </row>
    <row r="8" spans="2:27">
      <c r="B8" s="72"/>
    </row>
    <row r="9" spans="2:27" ht="32.450000000000003" customHeight="1">
      <c r="B9" s="620" t="s">
        <v>279</v>
      </c>
      <c r="C9" s="620"/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</row>
    <row r="10" spans="2:27" ht="32.450000000000003" customHeight="1" thickBot="1">
      <c r="B10" s="627" t="str">
        <f>'[2]Калькулятор '!B23:E23</f>
        <v>h=38</v>
      </c>
      <c r="C10" s="627"/>
      <c r="D10" s="627"/>
      <c r="E10" s="627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</row>
    <row r="11" spans="2:27" ht="18.75" customHeight="1">
      <c r="B11" s="630" t="s">
        <v>280</v>
      </c>
      <c r="C11" s="631"/>
      <c r="D11" s="631"/>
      <c r="E11" s="632"/>
      <c r="F11" s="621" t="e">
        <f>CONCATENATE(#REF!,#REF!,#REF!,#REF!,#REF!,#REF!,)</f>
        <v>#REF!</v>
      </c>
      <c r="G11" s="622"/>
      <c r="H11" s="622"/>
      <c r="I11" s="622"/>
      <c r="J11" s="622"/>
      <c r="K11" s="622"/>
      <c r="L11" s="622"/>
      <c r="M11" s="622"/>
      <c r="N11" s="622"/>
      <c r="O11" s="622"/>
      <c r="P11" s="622"/>
      <c r="Q11" s="622"/>
      <c r="R11" s="622"/>
      <c r="S11" s="622"/>
      <c r="T11" s="622"/>
      <c r="U11" s="622"/>
      <c r="V11" s="622"/>
      <c r="W11" s="622"/>
      <c r="X11" s="622"/>
      <c r="Y11" s="622"/>
      <c r="Z11" s="623"/>
    </row>
    <row r="12" spans="2:27" ht="16.5" customHeight="1" thickBot="1">
      <c r="B12" s="633"/>
      <c r="C12" s="634"/>
      <c r="D12" s="634"/>
      <c r="E12" s="635"/>
      <c r="F12" s="624"/>
      <c r="G12" s="625"/>
      <c r="H12" s="625"/>
      <c r="I12" s="625"/>
      <c r="J12" s="625"/>
      <c r="K12" s="625"/>
      <c r="L12" s="625"/>
      <c r="M12" s="625"/>
      <c r="N12" s="625"/>
      <c r="O12" s="625"/>
      <c r="P12" s="625"/>
      <c r="Q12" s="625"/>
      <c r="R12" s="625"/>
      <c r="S12" s="625"/>
      <c r="T12" s="625"/>
      <c r="U12" s="625"/>
      <c r="V12" s="625"/>
      <c r="W12" s="625"/>
      <c r="X12" s="625"/>
      <c r="Y12" s="625"/>
      <c r="Z12" s="626"/>
    </row>
    <row r="13" spans="2:27" ht="24.75" customHeight="1" thickBot="1">
      <c r="B13" s="607" t="s">
        <v>281</v>
      </c>
      <c r="C13" s="608"/>
      <c r="D13" s="608"/>
      <c r="E13" s="609"/>
      <c r="F13" s="610" t="e">
        <f>CONCATENATE([2]Спецификация!$C$12,[2]Спецификация!$D$12,[2]Спецификация!$F$12,[2]Спецификация!$H$12)</f>
        <v>#REF!</v>
      </c>
      <c r="G13" s="611"/>
      <c r="H13" s="611"/>
      <c r="I13" s="611"/>
      <c r="J13" s="611"/>
      <c r="K13" s="611"/>
      <c r="L13" s="611"/>
      <c r="M13" s="611"/>
      <c r="N13" s="611"/>
      <c r="O13" s="611"/>
      <c r="P13" s="611"/>
      <c r="Q13" s="611"/>
      <c r="R13" s="611"/>
      <c r="S13" s="611"/>
      <c r="T13" s="611"/>
      <c r="U13" s="611"/>
      <c r="V13" s="611"/>
      <c r="W13" s="611"/>
      <c r="X13" s="611"/>
      <c r="Y13" s="611"/>
      <c r="Z13" s="612"/>
    </row>
    <row r="14" spans="2:27" ht="20.25" customHeight="1">
      <c r="B14" s="187"/>
      <c r="C14" s="187"/>
      <c r="D14" s="187"/>
      <c r="E14" s="187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</row>
    <row r="15" spans="2:27" ht="20.25" customHeight="1">
      <c r="B15" s="73"/>
      <c r="C15" s="189"/>
      <c r="D15" s="587" t="e">
        <f>IF(#REF!="-"," ",#REF!)</f>
        <v>#REF!</v>
      </c>
      <c r="E15" s="587"/>
      <c r="F15" s="587"/>
      <c r="G15" s="587"/>
      <c r="H15" s="587"/>
      <c r="I15" s="189"/>
      <c r="J15" s="189"/>
      <c r="K15" s="190"/>
      <c r="L15" s="587" t="e">
        <f>IF(#REF!="-"," ",#REF!)</f>
        <v>#REF!</v>
      </c>
      <c r="M15" s="587"/>
      <c r="N15" s="587"/>
      <c r="O15" s="587"/>
      <c r="P15" s="587"/>
      <c r="Q15" s="587"/>
      <c r="R15" s="587"/>
      <c r="S15" s="191"/>
      <c r="U15" s="601">
        <f>IF('[2]Калькулятор '!K14="+",900," ")</f>
        <v>900</v>
      </c>
      <c r="V15" s="601"/>
      <c r="W15" s="601"/>
      <c r="X15" s="601"/>
      <c r="Y15" s="601"/>
    </row>
    <row r="16" spans="2:27" ht="21.75" customHeight="1">
      <c r="B16" s="73"/>
      <c r="C16" s="189"/>
      <c r="D16" s="189"/>
      <c r="E16" s="599" t="e">
        <f>IF(#REF!="-"," ",(IF(#REF!=0,"ТК ",CONCATENATE(#REF!,#REF!,#REF!,#REF!))))</f>
        <v>#REF!</v>
      </c>
      <c r="F16" s="599"/>
      <c r="G16" s="599"/>
      <c r="H16" s="189"/>
      <c r="I16" s="189"/>
      <c r="J16" s="189"/>
      <c r="K16" s="190"/>
      <c r="L16" s="191"/>
      <c r="M16" s="191"/>
      <c r="N16" s="587" t="str">
        <f>IF(AND('[2]Калькулятор '!$C$14="+",'[2]Калькулятор '!$E$15&gt;3),(IF('[2]Калькулятор '!H30=0,"ТК ",CONCATENATE([2]Спецификация!$C$11,[2]Спецификация!$D$11,[2]Спецификация!$F$11,[2]Спецификация!$H$11))),"  ")</f>
        <v xml:space="preserve">  </v>
      </c>
      <c r="O16" s="587"/>
      <c r="P16" s="587"/>
      <c r="Q16" s="191"/>
      <c r="R16" s="191"/>
      <c r="S16" s="191"/>
      <c r="T16" s="586">
        <f>IF('[2]Калькулятор '!K14="+",600," ")</f>
        <v>600</v>
      </c>
    </row>
    <row r="17" spans="2:26" ht="21">
      <c r="B17" s="73"/>
      <c r="C17" s="606" t="e">
        <f>IF(#REF!="-"," ",CONCATENATE(#REF!,#REF!,#REF!,#REF!))</f>
        <v>#REF!</v>
      </c>
      <c r="D17" s="189"/>
      <c r="E17" s="189"/>
      <c r="F17" s="189"/>
      <c r="G17" s="189"/>
      <c r="H17" s="189"/>
      <c r="I17" s="606" t="e">
        <f>IF(#REF!="-"," ",CONCATENATE(#REF!,#REF!,#REF!,#REF!))</f>
        <v>#REF!</v>
      </c>
      <c r="J17" s="628">
        <f>IF('[2]Калькулятор '!B25="-"," ",'[2]Калькулятор '!F25)</f>
        <v>600</v>
      </c>
      <c r="K17" s="190"/>
      <c r="L17" s="629" t="e">
        <f>IF(#REF!="-"," ",CONCATENATE(#REF!,#REF!,#REF!,#REF!))</f>
        <v>#REF!</v>
      </c>
      <c r="M17" s="191"/>
      <c r="N17" s="191"/>
      <c r="O17" s="191"/>
      <c r="P17" s="191"/>
      <c r="Q17" s="191"/>
      <c r="R17" s="585" t="e">
        <f>IF(#REF!="-"," ",CONCATENATE(#REF!,#REF!,#REF!,#REF!))</f>
        <v>#REF!</v>
      </c>
      <c r="S17" s="586" t="e">
        <f>IF('[2]Калькулятор '!B30="-"," ",'[2]Калькулятор '!F30)</f>
        <v>#REF!</v>
      </c>
      <c r="T17" s="586"/>
      <c r="U17" s="192"/>
      <c r="Z17" s="586">
        <f>IF('[2]Калькулятор '!K14="+",900," ")</f>
        <v>900</v>
      </c>
    </row>
    <row r="18" spans="2:26" ht="21">
      <c r="B18" s="73"/>
      <c r="C18" s="606"/>
      <c r="D18" s="587" t="e">
        <f>#REF!</f>
        <v>#REF!</v>
      </c>
      <c r="E18" s="587"/>
      <c r="F18" s="587"/>
      <c r="G18" s="587"/>
      <c r="H18" s="587"/>
      <c r="I18" s="606"/>
      <c r="J18" s="628"/>
      <c r="K18" s="190"/>
      <c r="L18" s="629"/>
      <c r="M18" s="587" t="str">
        <f>'[2]Калькулятор '!B30</f>
        <v xml:space="preserve">столешница 4 </v>
      </c>
      <c r="N18" s="587"/>
      <c r="O18" s="587"/>
      <c r="P18" s="587"/>
      <c r="Q18" s="587"/>
      <c r="R18" s="585"/>
      <c r="S18" s="586"/>
      <c r="T18" s="586"/>
      <c r="U18" s="192"/>
      <c r="V18" s="616" t="str">
        <f>IF('[2]Калькулятор '!K14="+","Угловой элемент"," ")</f>
        <v>Угловой элемент</v>
      </c>
      <c r="W18" s="616"/>
      <c r="X18" s="616"/>
      <c r="Z18" s="586"/>
    </row>
    <row r="19" spans="2:26" ht="20.25">
      <c r="B19" s="73"/>
      <c r="C19" s="606"/>
      <c r="D19" s="619" t="e">
        <f>IF('[2]Калькулятор '!G25="+","декор с двух сторон!!!"," ")</f>
        <v>#REF!</v>
      </c>
      <c r="E19" s="619"/>
      <c r="F19" s="619"/>
      <c r="G19" s="619"/>
      <c r="H19" s="619"/>
      <c r="I19" s="606"/>
      <c r="J19" s="628"/>
      <c r="K19" s="190"/>
      <c r="L19" s="629"/>
      <c r="M19" s="600" t="e">
        <f>IF('[2]Калькулятор '!G30="+","декор с двух сторон!!!"," ")</f>
        <v>#REF!</v>
      </c>
      <c r="N19" s="600"/>
      <c r="O19" s="600"/>
      <c r="P19" s="600"/>
      <c r="Q19" s="600"/>
      <c r="R19" s="585"/>
      <c r="S19" s="586"/>
      <c r="T19" s="586"/>
      <c r="U19" s="192"/>
      <c r="V19" s="616"/>
      <c r="W19" s="616"/>
      <c r="X19" s="616"/>
      <c r="Z19" s="586"/>
    </row>
    <row r="20" spans="2:26" ht="21">
      <c r="B20" s="73"/>
      <c r="C20" s="189"/>
      <c r="D20" s="189"/>
      <c r="E20" s="189"/>
      <c r="F20" s="189"/>
      <c r="G20" s="189"/>
      <c r="H20" s="189"/>
      <c r="I20" s="189"/>
      <c r="J20" s="189"/>
      <c r="K20" s="190"/>
      <c r="L20" s="191"/>
      <c r="M20" s="191"/>
      <c r="N20" s="191"/>
      <c r="O20" s="191"/>
      <c r="P20" s="191"/>
      <c r="Q20" s="191"/>
      <c r="R20" s="191"/>
      <c r="S20" s="191"/>
      <c r="T20" s="586"/>
      <c r="U20" s="192"/>
      <c r="V20" s="616"/>
      <c r="W20" s="616"/>
      <c r="X20" s="616"/>
      <c r="Z20" s="586"/>
    </row>
    <row r="21" spans="2:26" ht="21">
      <c r="B21" s="73"/>
      <c r="C21" s="189"/>
      <c r="D21" s="189"/>
      <c r="E21" s="601" t="e">
        <f>IF(#REF!="-"," ",CONCATENATE(#REF!,#REF!,#REF!,#REF!))</f>
        <v>#REF!</v>
      </c>
      <c r="F21" s="601"/>
      <c r="G21" s="601"/>
      <c r="H21" s="189"/>
      <c r="I21" s="189"/>
      <c r="J21" s="189"/>
      <c r="K21" s="190"/>
      <c r="L21" s="191"/>
      <c r="M21" s="191"/>
      <c r="N21" s="601" t="e">
        <f>IF(#REF!="-"," ",CONCATENATE(#REF!,#REF!,#REF!,#REF!))</f>
        <v>#REF!</v>
      </c>
      <c r="O21" s="601"/>
      <c r="P21" s="601"/>
      <c r="Q21" s="191"/>
      <c r="R21" s="191"/>
      <c r="S21" s="191"/>
      <c r="U21" s="192"/>
      <c r="Z21" s="586"/>
    </row>
    <row r="22" spans="2:26" ht="21">
      <c r="B22" s="73"/>
      <c r="C22" s="189"/>
      <c r="D22" s="189"/>
      <c r="E22" s="193"/>
      <c r="F22" s="193"/>
      <c r="G22" s="193"/>
      <c r="H22" s="189"/>
      <c r="I22" s="189"/>
      <c r="J22" s="189"/>
      <c r="K22" s="194"/>
      <c r="L22" s="195"/>
      <c r="M22" s="195"/>
      <c r="N22" s="195"/>
      <c r="O22" s="196"/>
      <c r="P22" s="196"/>
      <c r="Q22" s="197"/>
      <c r="R22" s="195"/>
      <c r="S22" s="197"/>
      <c r="T22" s="198"/>
      <c r="U22" s="616" t="str">
        <f>IF('[2]Калькулятор '!K14="+",(IF([2]Спецификация!B8="декоры столешниц с постформингом","постформинг",CONCATENATE([2]Спецификация!$C$11,[2]Спецификация!$D$11,[2]Спецификация!$F$11,[2]Спецификация!$H$11)))," ")</f>
        <v>с рр кантом</v>
      </c>
      <c r="V22" s="616"/>
      <c r="Z22" s="586"/>
    </row>
    <row r="23" spans="2:26" ht="21">
      <c r="B23" s="73"/>
      <c r="C23" s="189"/>
      <c r="D23" s="587" t="e">
        <f>IF('[2]Калькулятор '!B26="-"," ",'[2]Калькулятор '!E26)</f>
        <v>#REF!</v>
      </c>
      <c r="E23" s="587"/>
      <c r="F23" s="587"/>
      <c r="G23" s="587"/>
      <c r="H23" s="587"/>
      <c r="I23" s="189"/>
      <c r="J23" s="189"/>
      <c r="K23" s="195"/>
      <c r="L23" s="190"/>
      <c r="M23" s="587" t="e">
        <f>IF('[2]Калькулятор '!B32="-"," ",'[2]Калькулятор '!E32)</f>
        <v>#REF!</v>
      </c>
      <c r="N23" s="587"/>
      <c r="O23" s="587"/>
      <c r="P23" s="587"/>
      <c r="Q23" s="587"/>
      <c r="R23" s="191"/>
      <c r="S23" s="191"/>
      <c r="U23" s="616"/>
      <c r="V23" s="616"/>
    </row>
    <row r="24" spans="2:26" ht="21">
      <c r="B24" s="73"/>
      <c r="C24" s="189"/>
      <c r="D24" s="189"/>
      <c r="E24" s="599" t="str">
        <f>IF(AND('[2]Калькулятор '!$C$14="+",'[2]Калькулятор '!$E$15&gt;1),(IF('[2]Калькулятор '!H26=0,"ТК ",[2]Спецификация!F18)),"  ")</f>
        <v xml:space="preserve">  </v>
      </c>
      <c r="F24" s="599"/>
      <c r="G24" s="599"/>
      <c r="H24" s="189"/>
      <c r="I24" s="189"/>
      <c r="J24" s="189"/>
      <c r="K24" s="190"/>
      <c r="L24" s="191"/>
      <c r="M24" s="191"/>
      <c r="N24" s="587" t="str">
        <f>IF(AND('[2]Калькулятор '!$C$14="+",'[2]Калькулятор '!$E$15&gt;4),(IF('[2]Калькулятор '!H32=0,"ТК ",CONCATENATE([2]Спецификация!$C$11,[2]Спецификация!$D$11,[2]Спецификация!$F$11,[2]Спецификация!$H$11))),"  ")</f>
        <v xml:space="preserve">  </v>
      </c>
      <c r="O24" s="587"/>
      <c r="P24" s="587"/>
      <c r="Q24" s="191"/>
      <c r="R24" s="191"/>
      <c r="S24" s="191"/>
      <c r="W24" s="587">
        <f>IF('[2]Калькулятор '!K14="+",600," ")</f>
        <v>600</v>
      </c>
      <c r="X24" s="587"/>
      <c r="Y24" s="587"/>
    </row>
    <row r="25" spans="2:26" ht="21">
      <c r="B25" s="73"/>
      <c r="C25" s="583" t="str">
        <f>IF('[2]Калькулятор '!B26="-"," ",CONCATENATE([2]Спецификация!$C$11,[2]Спецификация!$D$11,[2]Спецификация!$F$11,[2]Спецификация!$H$11))</f>
        <v>с рр кантом</v>
      </c>
      <c r="D25" s="189"/>
      <c r="E25" s="189"/>
      <c r="F25" s="189"/>
      <c r="G25" s="189"/>
      <c r="H25" s="189"/>
      <c r="I25" s="583" t="str">
        <f>IF('[2]Калькулятор '!B26="-"," ",CONCATENATE([2]Спецификация!$C$11,[2]Спецификация!$D$11,[2]Спецификация!$F$11,[2]Спецификация!$H$11))</f>
        <v>с рр кантом</v>
      </c>
      <c r="J25" s="584" t="e">
        <f>IF('[2]Калькулятор '!B26="-"," ",'[2]Калькулятор '!F26)</f>
        <v>#REF!</v>
      </c>
      <c r="K25" s="190"/>
      <c r="L25" s="585" t="str">
        <f>IF('[2]Калькулятор '!B32="-"," ",CONCATENATE([2]Спецификация!$C$11,[2]Спецификация!$D$11,[2]Спецификация!$F$11,[2]Спецификация!$H$11))</f>
        <v>с рр кантом</v>
      </c>
      <c r="M25" s="191"/>
      <c r="N25" s="191"/>
      <c r="O25" s="191"/>
      <c r="P25" s="191"/>
      <c r="Q25" s="191"/>
      <c r="R25" s="585" t="str">
        <f>IF('[2]Калькулятор '!B32="-"," ",CONCATENATE([2]Спецификация!$C$11,[2]Спецификация!$D$11,[2]Спецификация!$F$11,[2]Спецификация!$H$11))</f>
        <v>с рр кантом</v>
      </c>
      <c r="S25" s="586" t="e">
        <f>IF('[2]Калькулятор '!B32="-"," ",'[2]Калькулятор '!F32)</f>
        <v>#REF!</v>
      </c>
    </row>
    <row r="26" spans="2:26" ht="21">
      <c r="B26" s="73"/>
      <c r="C26" s="583"/>
      <c r="D26" s="587" t="str">
        <f>'[2]Калькулятор '!B26</f>
        <v>столешница 2</v>
      </c>
      <c r="E26" s="587"/>
      <c r="F26" s="587"/>
      <c r="G26" s="587"/>
      <c r="H26" s="587"/>
      <c r="I26" s="583"/>
      <c r="J26" s="584"/>
      <c r="K26" s="190"/>
      <c r="L26" s="585"/>
      <c r="M26" s="601" t="str">
        <f>'[2]Калькулятор '!B32</f>
        <v xml:space="preserve">столешница 5 </v>
      </c>
      <c r="N26" s="601"/>
      <c r="O26" s="601"/>
      <c r="P26" s="601"/>
      <c r="Q26" s="601"/>
      <c r="R26" s="585"/>
      <c r="S26" s="586"/>
    </row>
    <row r="27" spans="2:26" ht="20.25">
      <c r="B27" s="73"/>
      <c r="C27" s="583"/>
      <c r="D27" s="602" t="e">
        <f>IF('[2]Калькулятор '!G26="+","декор с двух сторон!!!"," ")</f>
        <v>#REF!</v>
      </c>
      <c r="E27" s="602"/>
      <c r="F27" s="602"/>
      <c r="G27" s="602"/>
      <c r="H27" s="602"/>
      <c r="I27" s="583"/>
      <c r="J27" s="584"/>
      <c r="K27" s="190"/>
      <c r="L27" s="585"/>
      <c r="M27" s="600" t="e">
        <f>IF('[2]Калькулятор '!G32="+","декор с двух сторон!!!"," ")</f>
        <v>#REF!</v>
      </c>
      <c r="N27" s="600"/>
      <c r="O27" s="600"/>
      <c r="P27" s="600"/>
      <c r="Q27" s="600"/>
      <c r="R27" s="585"/>
      <c r="S27" s="586"/>
    </row>
    <row r="28" spans="2:26" ht="21">
      <c r="B28" s="73"/>
      <c r="C28" s="189"/>
      <c r="D28" s="189"/>
      <c r="E28" s="189"/>
      <c r="F28" s="189"/>
      <c r="G28" s="189"/>
      <c r="H28" s="189"/>
      <c r="I28" s="189"/>
      <c r="J28" s="189"/>
      <c r="K28" s="190"/>
      <c r="L28" s="191"/>
      <c r="M28" s="191"/>
      <c r="N28" s="191"/>
      <c r="O28" s="191"/>
      <c r="P28" s="191"/>
      <c r="Q28" s="191"/>
      <c r="R28" s="191"/>
      <c r="S28" s="191"/>
    </row>
    <row r="29" spans="2:26" ht="21">
      <c r="B29" s="73"/>
      <c r="C29" s="189"/>
      <c r="D29" s="189"/>
      <c r="E29" s="587" t="str">
        <f>IF('[2]Калькулятор '!B26="-"," ",(IF([2]Спецификация!B8="декоры столешниц с постформингом","постформинг",CONCATENATE([2]Спецификация!$C$11,[2]Спецификация!$D$11,[2]Спецификация!$F$11,[2]Спецификация!$H$11))))</f>
        <v>с рр кантом</v>
      </c>
      <c r="F29" s="587"/>
      <c r="G29" s="587"/>
      <c r="H29" s="189"/>
      <c r="I29" s="189"/>
      <c r="J29" s="189"/>
      <c r="L29" s="73"/>
      <c r="M29" s="599" t="str">
        <f>IF('[2]Калькулятор '!B32="-"," ",(IF([2]Спецификация!B8="декоры столешниц с постформингом","постформинг",CONCATENATE([2]Спецификация!$C$11,[2]Спецификация!$D$11,[2]Спецификация!$F$11,[2]Спецификация!$H$11))))</f>
        <v>с рр кантом</v>
      </c>
      <c r="N29" s="599"/>
      <c r="O29" s="599"/>
      <c r="P29" s="599"/>
      <c r="Q29" s="599"/>
      <c r="R29" s="189"/>
      <c r="S29" s="189"/>
    </row>
    <row r="30" spans="2:26" ht="15.75">
      <c r="B30" s="73"/>
      <c r="C30" s="189"/>
      <c r="D30" s="189"/>
      <c r="E30" s="193"/>
      <c r="F30" s="193"/>
      <c r="G30" s="193"/>
      <c r="H30" s="189"/>
      <c r="I30" s="189"/>
      <c r="J30" s="189"/>
      <c r="L30" s="588" t="e">
        <f>IF(K32=" "," ","УКАЖИТЕ СТОРОНЫ КРОМЛЕНИЯ СТЕНОВЫХ ПАНЕЛЕЙ ")</f>
        <v>#REF!</v>
      </c>
      <c r="M30" s="588"/>
      <c r="N30" s="588"/>
      <c r="O30" s="588"/>
      <c r="P30" s="588"/>
      <c r="Q30" s="588"/>
      <c r="R30" s="588"/>
      <c r="S30" s="588"/>
      <c r="T30" s="588"/>
      <c r="U30" s="588"/>
      <c r="V30" s="588"/>
      <c r="W30" s="588"/>
      <c r="X30" s="199"/>
    </row>
    <row r="31" spans="2:26" ht="21.75" thickBot="1">
      <c r="B31" s="190"/>
      <c r="C31" s="191"/>
      <c r="D31" s="587" t="e">
        <f>IF('[2]Калькулятор '!B29="-"," ",'[2]Калькулятор '!E29)</f>
        <v>#REF!</v>
      </c>
      <c r="E31" s="587"/>
      <c r="F31" s="587"/>
      <c r="G31" s="587"/>
      <c r="H31" s="587"/>
      <c r="I31" s="191"/>
      <c r="J31" s="191"/>
      <c r="L31" s="589" t="e">
        <f>IF('[2]Калькулятор '!L25=0," ",'[2]Калькулятор '!L25)</f>
        <v>#REF!</v>
      </c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200"/>
      <c r="Y31" s="597" t="e">
        <f>IF(K32=" "," ","КРОМКА В ЦВЕТ СТЕНОВОЙ ПАНЕЛИ")</f>
        <v>#REF!</v>
      </c>
      <c r="Z31" s="597"/>
    </row>
    <row r="32" spans="2:26" ht="21">
      <c r="B32" s="190"/>
      <c r="C32" s="191"/>
      <c r="D32" s="191"/>
      <c r="E32" s="587" t="str">
        <f>IF(AND('[2]Калькулятор '!$C$14="+",'[2]Калькулятор '!$E$15&gt;2),(IF('[2]Калькулятор '!H29=0,"ТК ",CONCATENATE([2]Спецификация!$C$11,[2]Спецификация!$D$11,[2]Спецификация!$F$11,[2]Спецификация!$H$11))),"  ")</f>
        <v xml:space="preserve">  </v>
      </c>
      <c r="F32" s="587"/>
      <c r="G32" s="587"/>
      <c r="H32" s="191"/>
      <c r="I32" s="191"/>
      <c r="J32" s="191"/>
      <c r="K32" s="598" t="e">
        <f>IF(OR('[2]Калькулятор '!L25=0,'[2]Калькулятор '!L26=0)," ","СТЕНОВАЯ ПАНЕЛЬ")</f>
        <v>#REF!</v>
      </c>
      <c r="L32" s="201"/>
      <c r="M32" s="202"/>
      <c r="N32" s="203"/>
      <c r="O32" s="201"/>
      <c r="P32" s="202"/>
      <c r="Q32" s="203"/>
      <c r="R32" s="201"/>
      <c r="S32" s="202"/>
      <c r="T32" s="203"/>
      <c r="U32" s="201"/>
      <c r="V32" s="202"/>
      <c r="W32" s="203"/>
      <c r="X32" s="603" t="e">
        <f>IF('[2]Калькулятор '!L25=0," ",'[2]Калькулятор '!M25)</f>
        <v>#REF!</v>
      </c>
      <c r="Y32" s="597"/>
      <c r="Z32" s="597"/>
    </row>
    <row r="33" spans="2:26" ht="21">
      <c r="B33" s="190"/>
      <c r="C33" s="583" t="str">
        <f>IF('[2]Калькулятор '!B29="-"," ",CONCATENATE([2]Спецификация!$C$11,[2]Спецификация!$D$11,[2]Спецификация!$F$11,[2]Спецификация!$H$11))</f>
        <v>с рр кантом</v>
      </c>
      <c r="D33" s="191"/>
      <c r="E33" s="191"/>
      <c r="F33" s="191"/>
      <c r="G33" s="191"/>
      <c r="H33" s="191"/>
      <c r="I33" s="583" t="str">
        <f>IF('[2]Калькулятор '!B29="-"," ",CONCATENATE([2]Спецификация!$C$11,[2]Спецификация!$D$11,[2]Спецификация!$F$11,[2]Спецификация!$H$11))</f>
        <v>с рр кантом</v>
      </c>
      <c r="J33" s="586" t="e">
        <f>IF('[2]Калькулятор '!B29="-"," ",'[2]Калькулятор '!F29)</f>
        <v>#REF!</v>
      </c>
      <c r="K33" s="598"/>
      <c r="L33" s="204"/>
      <c r="M33" s="205"/>
      <c r="N33" s="206"/>
      <c r="O33" s="204"/>
      <c r="P33" s="205"/>
      <c r="Q33" s="206"/>
      <c r="R33" s="204"/>
      <c r="S33" s="205"/>
      <c r="T33" s="206"/>
      <c r="U33" s="204"/>
      <c r="V33" s="205"/>
      <c r="W33" s="206"/>
      <c r="X33" s="603"/>
      <c r="Y33" s="597"/>
      <c r="Z33" s="597"/>
    </row>
    <row r="34" spans="2:26" ht="21">
      <c r="B34" s="190"/>
      <c r="C34" s="583"/>
      <c r="D34" s="587" t="str">
        <f>'[2]Калькулятор '!B29</f>
        <v xml:space="preserve">столешница 3 </v>
      </c>
      <c r="E34" s="587"/>
      <c r="F34" s="587"/>
      <c r="G34" s="587"/>
      <c r="H34" s="587"/>
      <c r="I34" s="583"/>
      <c r="J34" s="586"/>
      <c r="K34" s="598"/>
      <c r="L34" s="207"/>
      <c r="M34" s="205"/>
      <c r="N34" s="208"/>
      <c r="O34" s="207"/>
      <c r="P34" s="205"/>
      <c r="Q34" s="208"/>
      <c r="R34" s="207"/>
      <c r="S34" s="205"/>
      <c r="T34" s="208"/>
      <c r="U34" s="207"/>
      <c r="V34" s="205"/>
      <c r="W34" s="208"/>
      <c r="X34" s="603"/>
      <c r="Y34" s="597"/>
      <c r="Z34" s="597"/>
    </row>
    <row r="35" spans="2:26" ht="21">
      <c r="B35" s="190"/>
      <c r="C35" s="583"/>
      <c r="D35" s="600" t="e">
        <f>IF('[2]Калькулятор '!G29="+","декор с двух сторон!!!"," ")</f>
        <v>#REF!</v>
      </c>
      <c r="E35" s="600"/>
      <c r="F35" s="600"/>
      <c r="G35" s="600"/>
      <c r="H35" s="600"/>
      <c r="I35" s="583"/>
      <c r="J35" s="586"/>
      <c r="K35" s="598"/>
      <c r="L35" s="204"/>
      <c r="M35" s="205"/>
      <c r="N35" s="206"/>
      <c r="O35" s="204"/>
      <c r="P35" s="205"/>
      <c r="Q35" s="206"/>
      <c r="R35" s="204"/>
      <c r="S35" s="205"/>
      <c r="T35" s="206"/>
      <c r="U35" s="204"/>
      <c r="V35" s="205"/>
      <c r="W35" s="206"/>
      <c r="X35" s="603"/>
      <c r="Y35" s="597"/>
      <c r="Z35" s="597"/>
    </row>
    <row r="36" spans="2:26" ht="21.75" thickBot="1">
      <c r="B36" s="190"/>
      <c r="C36" s="191"/>
      <c r="D36" s="191"/>
      <c r="E36" s="191"/>
      <c r="F36" s="191"/>
      <c r="G36" s="191"/>
      <c r="H36" s="191"/>
      <c r="I36" s="191"/>
      <c r="J36" s="191"/>
      <c r="K36" s="598"/>
      <c r="L36" s="209"/>
      <c r="M36" s="210"/>
      <c r="N36" s="211"/>
      <c r="O36" s="209"/>
      <c r="P36" s="210"/>
      <c r="Q36" s="211"/>
      <c r="R36" s="209"/>
      <c r="S36" s="210"/>
      <c r="T36" s="211"/>
      <c r="U36" s="209"/>
      <c r="V36" s="210"/>
      <c r="W36" s="211"/>
      <c r="X36" s="603"/>
      <c r="Y36" s="597"/>
      <c r="Z36" s="597"/>
    </row>
    <row r="37" spans="2:26" ht="21">
      <c r="B37" s="190"/>
      <c r="C37" s="191"/>
      <c r="D37" s="191"/>
      <c r="E37" s="587" t="str">
        <f>IF('[2]Калькулятор '!B29="-"," ",(IF([2]Спецификация!B8="декоры столешниц с постформингом","постформинг",CONCATENATE([2]Спецификация!$C$11,[2]Спецификация!$D$11,[2]Спецификация!$F$11,[2]Спецификация!$H$11))))</f>
        <v>с рр кантом</v>
      </c>
      <c r="F37" s="587"/>
      <c r="G37" s="587"/>
      <c r="H37" s="191"/>
      <c r="I37" s="191"/>
      <c r="J37" s="191"/>
      <c r="K37" s="598"/>
      <c r="L37" s="189"/>
      <c r="M37" s="189"/>
      <c r="N37" s="193"/>
      <c r="O37" s="193"/>
      <c r="P37" s="193"/>
      <c r="Q37" s="189"/>
      <c r="R37" s="189"/>
      <c r="S37" s="189"/>
      <c r="X37" s="21"/>
      <c r="Y37" s="597"/>
      <c r="Z37" s="597"/>
    </row>
    <row r="38" spans="2:26" ht="19.5" thickBot="1">
      <c r="B38" s="73"/>
      <c r="C38" s="189"/>
      <c r="D38" s="189"/>
      <c r="E38" s="193"/>
      <c r="F38" s="193"/>
      <c r="G38" s="193"/>
      <c r="H38" s="189"/>
      <c r="I38" s="189"/>
      <c r="J38" s="189"/>
      <c r="K38" s="598"/>
      <c r="L38" s="590" t="e">
        <f>IF('[2]Калькулятор '!L26=0," ",'[2]Калькулятор '!L26)</f>
        <v>#REF!</v>
      </c>
      <c r="M38" s="590"/>
      <c r="N38" s="590"/>
      <c r="O38" s="590"/>
      <c r="P38" s="590"/>
      <c r="Q38" s="590"/>
      <c r="R38" s="590"/>
      <c r="S38" s="590"/>
      <c r="T38" s="590"/>
      <c r="U38" s="590"/>
      <c r="V38" s="590"/>
      <c r="W38" s="590"/>
      <c r="X38" s="21"/>
      <c r="Y38" s="597"/>
      <c r="Z38" s="597"/>
    </row>
    <row r="39" spans="2:26">
      <c r="K39" s="598"/>
      <c r="L39" s="85"/>
      <c r="M39" s="212"/>
      <c r="N39" s="143"/>
      <c r="O39" s="85"/>
      <c r="P39" s="212"/>
      <c r="Q39" s="143"/>
      <c r="R39" s="85"/>
      <c r="S39" s="212"/>
      <c r="T39" s="143"/>
      <c r="U39" s="85"/>
      <c r="V39" s="212"/>
      <c r="W39" s="143"/>
      <c r="X39" s="604" t="e">
        <f>IF('[2]Калькулятор '!L26=0," ",'[2]Калькулятор '!M26)</f>
        <v>#REF!</v>
      </c>
      <c r="Y39" s="597"/>
      <c r="Z39" s="597"/>
    </row>
    <row r="40" spans="2:26" ht="15.75">
      <c r="C40" s="73"/>
      <c r="K40" s="598"/>
      <c r="L40" s="213"/>
      <c r="M40" s="20"/>
      <c r="N40" s="214"/>
      <c r="O40" s="213"/>
      <c r="P40" s="20"/>
      <c r="Q40" s="214"/>
      <c r="R40" s="213"/>
      <c r="S40" s="20"/>
      <c r="T40" s="214"/>
      <c r="U40" s="213"/>
      <c r="V40" s="20"/>
      <c r="W40" s="214"/>
      <c r="X40" s="604"/>
      <c r="Y40" s="597"/>
      <c r="Z40" s="597"/>
    </row>
    <row r="41" spans="2:26">
      <c r="K41" s="598"/>
      <c r="L41" s="215"/>
      <c r="M41" s="216"/>
      <c r="N41" s="217"/>
      <c r="O41" s="215"/>
      <c r="P41" s="216"/>
      <c r="Q41" s="217"/>
      <c r="R41" s="215"/>
      <c r="S41" s="216"/>
      <c r="T41" s="217"/>
      <c r="U41" s="215"/>
      <c r="V41" s="216"/>
      <c r="W41" s="217"/>
      <c r="X41" s="604"/>
      <c r="Y41" s="597"/>
      <c r="Z41" s="597"/>
    </row>
    <row r="42" spans="2:26">
      <c r="K42" s="598"/>
      <c r="L42" s="213"/>
      <c r="M42" s="20"/>
      <c r="N42" s="218"/>
      <c r="O42" s="213"/>
      <c r="P42" s="20"/>
      <c r="Q42" s="218"/>
      <c r="R42" s="213"/>
      <c r="S42" s="20"/>
      <c r="T42" s="218"/>
      <c r="U42" s="213"/>
      <c r="V42" s="20"/>
      <c r="W42" s="218"/>
      <c r="X42" s="604"/>
      <c r="Y42" s="597"/>
      <c r="Z42" s="597"/>
    </row>
    <row r="43" spans="2:26" ht="15.75" thickBot="1">
      <c r="K43" s="598"/>
      <c r="L43" s="219"/>
      <c r="M43" s="220"/>
      <c r="N43" s="221"/>
      <c r="O43" s="219"/>
      <c r="P43" s="220"/>
      <c r="Q43" s="221"/>
      <c r="R43" s="219"/>
      <c r="S43" s="220"/>
      <c r="T43" s="221"/>
      <c r="U43" s="219"/>
      <c r="V43" s="220"/>
      <c r="W43" s="221"/>
      <c r="X43" s="604"/>
      <c r="Y43" s="597"/>
      <c r="Z43" s="597"/>
    </row>
    <row r="45" spans="2:26" ht="15.75" thickBot="1">
      <c r="P45" s="20"/>
      <c r="Q45" s="20"/>
      <c r="R45" s="20"/>
      <c r="S45" s="20"/>
      <c r="T45" s="20"/>
      <c r="U45" s="20"/>
      <c r="V45" s="20"/>
      <c r="W45" s="20"/>
      <c r="X45" s="20"/>
    </row>
    <row r="46" spans="2:26" ht="27" thickBot="1">
      <c r="C46" s="591" t="s">
        <v>282</v>
      </c>
      <c r="D46" s="592"/>
      <c r="E46" s="592"/>
      <c r="F46" s="592"/>
      <c r="G46" s="592"/>
      <c r="H46" s="592"/>
      <c r="I46" s="592"/>
      <c r="J46" s="592"/>
      <c r="K46" s="593"/>
      <c r="L46" s="577" t="s">
        <v>283</v>
      </c>
      <c r="M46" s="578"/>
      <c r="N46" s="578"/>
      <c r="O46" s="579"/>
      <c r="P46" s="20"/>
      <c r="Q46" s="20"/>
      <c r="R46" s="20"/>
      <c r="S46" s="20"/>
      <c r="T46" s="20"/>
      <c r="U46" s="20"/>
      <c r="V46" s="20"/>
      <c r="W46" s="20"/>
      <c r="X46" s="20"/>
    </row>
    <row r="47" spans="2:26" ht="18.75">
      <c r="C47" s="594" t="str">
        <f>IF(('[2]Калькулятор '!I15+'[2]Калькулятор '!M15+'[2]Калькулятор '!R15)=0," ","фрезеровка под стяжки")</f>
        <v>фрезеровка под стяжки</v>
      </c>
      <c r="D47" s="595"/>
      <c r="E47" s="595"/>
      <c r="F47" s="595"/>
      <c r="G47" s="595"/>
      <c r="H47" s="595"/>
      <c r="I47" s="595"/>
      <c r="J47" s="595"/>
      <c r="K47" s="595"/>
      <c r="L47" s="595">
        <f>IF(('[2]Калькулятор '!I14+'[2]Калькулятор '!M14+'[2]Калькулятор '!R14)=0," ",('[2]Калькулятор '!I14+'[2]Калькулятор '!M14+'[2]Калькулятор '!R14))</f>
        <v>5</v>
      </c>
      <c r="M47" s="595"/>
      <c r="N47" s="595"/>
      <c r="O47" s="596"/>
      <c r="P47" s="20"/>
      <c r="Q47" s="20"/>
      <c r="R47" s="20"/>
      <c r="S47" s="20"/>
      <c r="T47" s="20"/>
      <c r="U47" s="20"/>
      <c r="V47" s="20"/>
      <c r="W47" s="20"/>
      <c r="X47" s="20"/>
    </row>
    <row r="48" spans="2:26" ht="18.75">
      <c r="C48" s="580" t="str">
        <f>IF(('[2]Калькулятор '!I15+'[2]Калькулятор '!M15+'[2]Калькулятор '!R15)=0," ","комплект стяжек (3 шт)")</f>
        <v>комплект стяжек (3 шт)</v>
      </c>
      <c r="D48" s="581"/>
      <c r="E48" s="581"/>
      <c r="F48" s="581"/>
      <c r="G48" s="581"/>
      <c r="H48" s="581"/>
      <c r="I48" s="581"/>
      <c r="J48" s="581"/>
      <c r="K48" s="581"/>
      <c r="L48" s="581">
        <f>IF(('[2]Калькулятор '!I14+'[2]Калькулятор '!M14+'[2]Калькулятор '!R14)=0," ",('[2]Калькулятор '!I14+'[2]Калькулятор '!M14+'[2]Калькулятор '!R14))</f>
        <v>5</v>
      </c>
      <c r="M48" s="581"/>
      <c r="N48" s="581"/>
      <c r="O48" s="582"/>
      <c r="P48" s="20"/>
      <c r="Q48" s="20"/>
      <c r="R48" s="20"/>
      <c r="S48" s="20"/>
      <c r="T48" s="20"/>
      <c r="U48" s="20"/>
      <c r="V48" s="20"/>
      <c r="W48" s="20"/>
      <c r="X48" s="20"/>
    </row>
    <row r="49" spans="3:26" ht="18.75">
      <c r="C49" s="580" t="str">
        <f>IF('[2]Калькулятор '!E35=0," ","плинтус-компакт")</f>
        <v>плинтус-компакт</v>
      </c>
      <c r="D49" s="581"/>
      <c r="E49" s="581"/>
      <c r="F49" s="581"/>
      <c r="G49" s="581"/>
      <c r="H49" s="581"/>
      <c r="I49" s="581"/>
      <c r="J49" s="581"/>
      <c r="K49" s="581"/>
      <c r="L49" s="581">
        <f>IF('[2]Калькулятор '!E35=0," ",'[2]Калькулятор '!E35)</f>
        <v>1</v>
      </c>
      <c r="M49" s="581"/>
      <c r="N49" s="581"/>
      <c r="O49" s="582"/>
      <c r="P49" s="20"/>
      <c r="Q49" s="20"/>
      <c r="R49" s="20"/>
      <c r="S49" s="20"/>
      <c r="T49" s="20"/>
      <c r="U49" s="20"/>
      <c r="V49" s="20"/>
      <c r="W49" s="20"/>
      <c r="X49" s="20"/>
    </row>
    <row r="50" spans="3:26" ht="18.75">
      <c r="C50" s="580" t="str">
        <f>IF('[2]Калькулятор '!E36=0," ","комплект заглушек к плинтусу-компакт ")</f>
        <v xml:space="preserve">комплект заглушек к плинтусу-компакт </v>
      </c>
      <c r="D50" s="581"/>
      <c r="E50" s="581"/>
      <c r="F50" s="581"/>
      <c r="G50" s="581"/>
      <c r="H50" s="581"/>
      <c r="I50" s="581"/>
      <c r="J50" s="581"/>
      <c r="K50" s="581"/>
      <c r="L50" s="581">
        <f>IF('[2]Калькулятор '!E36=0," ",'[2]Калькулятор '!E36)</f>
        <v>1</v>
      </c>
      <c r="M50" s="581"/>
      <c r="N50" s="581"/>
      <c r="O50" s="582"/>
      <c r="P50" s="20"/>
      <c r="Q50" s="20"/>
      <c r="R50" s="20"/>
      <c r="S50" s="20"/>
      <c r="T50" s="20"/>
      <c r="U50" s="20"/>
      <c r="V50" s="20"/>
      <c r="W50" s="20"/>
      <c r="X50" s="20"/>
    </row>
    <row r="51" spans="3:26" ht="18.75">
      <c r="C51" s="580" t="e">
        <f>IF('[2]Калькулятор '!E37=0," ","треугольный плинтус ")</f>
        <v>#REF!</v>
      </c>
      <c r="D51" s="581"/>
      <c r="E51" s="581"/>
      <c r="F51" s="581"/>
      <c r="G51" s="581"/>
      <c r="H51" s="581"/>
      <c r="I51" s="581"/>
      <c r="J51" s="581"/>
      <c r="K51" s="581"/>
      <c r="L51" s="581" t="e">
        <f>IF('[2]Калькулятор '!E37=0," ",'[2]Калькулятор '!E37)</f>
        <v>#REF!</v>
      </c>
      <c r="M51" s="581"/>
      <c r="N51" s="581"/>
      <c r="O51" s="582"/>
      <c r="P51" s="20"/>
      <c r="Q51" s="20"/>
      <c r="R51" s="20"/>
      <c r="S51" s="20"/>
      <c r="T51" s="20"/>
      <c r="U51" s="20"/>
      <c r="V51" s="20"/>
      <c r="W51" s="20"/>
      <c r="X51" s="20"/>
    </row>
    <row r="52" spans="3:26" ht="18.75">
      <c r="C52" s="580" t="str">
        <f>IF('[2]Калькулятор '!E38=0," ","вставка в треугольный плинтус ")</f>
        <v xml:space="preserve"> </v>
      </c>
      <c r="D52" s="581"/>
      <c r="E52" s="581"/>
      <c r="F52" s="581"/>
      <c r="G52" s="581"/>
      <c r="H52" s="581"/>
      <c r="I52" s="581"/>
      <c r="J52" s="581"/>
      <c r="K52" s="581"/>
      <c r="L52" s="581" t="str">
        <f>IF('[2]Калькулятор '!E38=0," ",'[2]Калькулятор '!E38)</f>
        <v xml:space="preserve"> </v>
      </c>
      <c r="M52" s="581"/>
      <c r="N52" s="581"/>
      <c r="O52" s="582"/>
      <c r="P52" s="20"/>
      <c r="Q52" s="20"/>
      <c r="R52" s="20"/>
      <c r="S52" s="20"/>
      <c r="T52" s="20"/>
      <c r="U52" s="20"/>
      <c r="V52" s="20"/>
      <c r="W52" s="20"/>
      <c r="X52" s="20"/>
    </row>
    <row r="53" spans="3:26" ht="18.75">
      <c r="C53" s="580" t="e">
        <f>IF('[2]Калькулятор '!E40=0," ","комплект заглушек к треугольному плинтусу ")</f>
        <v>#REF!</v>
      </c>
      <c r="D53" s="581"/>
      <c r="E53" s="581"/>
      <c r="F53" s="581"/>
      <c r="G53" s="581"/>
      <c r="H53" s="581"/>
      <c r="I53" s="581"/>
      <c r="J53" s="581"/>
      <c r="K53" s="581"/>
      <c r="L53" s="581" t="e">
        <f>IF('[2]Калькулятор '!E40=0," ",'[2]Калькулятор '!E40)</f>
        <v>#REF!</v>
      </c>
      <c r="M53" s="581"/>
      <c r="N53" s="581"/>
      <c r="O53" s="582"/>
      <c r="Q53"/>
      <c r="R53"/>
      <c r="S53"/>
    </row>
    <row r="54" spans="3:26" ht="18.75">
      <c r="C54" s="580" t="str">
        <f>IF('[2]Калькулятор '!E41=0," ",'[2]Калькулятор '!B41)</f>
        <v xml:space="preserve">силикон (шт) </v>
      </c>
      <c r="D54" s="581"/>
      <c r="E54" s="581"/>
      <c r="F54" s="581"/>
      <c r="G54" s="581"/>
      <c r="H54" s="581"/>
      <c r="I54" s="581"/>
      <c r="J54" s="581"/>
      <c r="K54" s="581"/>
      <c r="L54" s="581">
        <f>IF('[2]Калькулятор '!E41=0," ",'[2]Калькулятор '!E41)</f>
        <v>1</v>
      </c>
      <c r="M54" s="581"/>
      <c r="N54" s="581"/>
      <c r="O54" s="582"/>
      <c r="Q54"/>
      <c r="R54"/>
      <c r="S54"/>
    </row>
    <row r="55" spans="3:26" ht="18.75">
      <c r="C55" s="580" t="e">
        <f>IF('[2]Калькулятор '!E42=0," ",'[2]Калькулятор '!B42)</f>
        <v>#REF!</v>
      </c>
      <c r="D55" s="581"/>
      <c r="E55" s="581"/>
      <c r="F55" s="581"/>
      <c r="G55" s="581"/>
      <c r="H55" s="581"/>
      <c r="I55" s="581"/>
      <c r="J55" s="581"/>
      <c r="K55" s="581"/>
      <c r="L55" s="581" t="e">
        <f>IF('[2]Калькулятор '!E42=0," ",'[2]Калькулятор '!E42)</f>
        <v>#REF!</v>
      </c>
      <c r="M55" s="581"/>
      <c r="N55" s="581"/>
      <c r="O55" s="582"/>
      <c r="Q55"/>
      <c r="R55"/>
      <c r="S55"/>
    </row>
    <row r="56" spans="3:26" ht="19.5" thickBot="1">
      <c r="C56" s="580" t="e">
        <f>IF('[2]Калькулятор '!E43=0," ",'[2]Калькулятор '!B43)</f>
        <v>#REF!</v>
      </c>
      <c r="D56" s="581"/>
      <c r="E56" s="581"/>
      <c r="F56" s="581"/>
      <c r="G56" s="581"/>
      <c r="H56" s="581"/>
      <c r="I56" s="581"/>
      <c r="J56" s="581"/>
      <c r="K56" s="581"/>
      <c r="L56" s="581" t="e">
        <f>IF('[2]Калькулятор '!E43=0," ",'[2]Калькулятор '!E43)</f>
        <v>#REF!</v>
      </c>
      <c r="M56" s="581"/>
      <c r="N56" s="581"/>
      <c r="O56" s="582"/>
      <c r="Q56"/>
      <c r="R56"/>
      <c r="S56"/>
    </row>
    <row r="57" spans="3:26" ht="27" thickBot="1">
      <c r="C57" s="580" t="str">
        <f>IF('[2]Калькулятор '!E44=0," ",'[2]Калькулятор '!B44)</f>
        <v>набор для монтажа варочной панели</v>
      </c>
      <c r="D57" s="581"/>
      <c r="E57" s="581"/>
      <c r="F57" s="581"/>
      <c r="G57" s="581"/>
      <c r="H57" s="581"/>
      <c r="I57" s="581"/>
      <c r="J57" s="581"/>
      <c r="K57" s="581"/>
      <c r="L57" s="581">
        <f>IF('[2]Калькулятор '!E44=0," ",'[2]Калькулятор '!E44)</f>
        <v>1</v>
      </c>
      <c r="M57" s="581"/>
      <c r="N57" s="581"/>
      <c r="O57" s="582"/>
      <c r="P57" s="577" t="s">
        <v>284</v>
      </c>
      <c r="Q57" s="578"/>
      <c r="R57" s="578"/>
      <c r="S57" s="578"/>
      <c r="T57" s="578"/>
      <c r="U57" s="578"/>
      <c r="V57" s="578"/>
      <c r="W57" s="578"/>
      <c r="X57" s="578"/>
      <c r="Y57" s="578"/>
      <c r="Z57" s="579"/>
    </row>
    <row r="58" spans="3:26" ht="19.5" thickBot="1">
      <c r="C58" s="566" t="e">
        <f>IF('[2]Калькулятор '!L33=0," ",'[2]Калькулятор '!I33)</f>
        <v>#REF!</v>
      </c>
      <c r="D58" s="567"/>
      <c r="E58" s="567"/>
      <c r="F58" s="567"/>
      <c r="G58" s="567"/>
      <c r="H58" s="567"/>
      <c r="I58" s="567"/>
      <c r="J58" s="567"/>
      <c r="K58" s="568"/>
      <c r="L58" s="569" t="e">
        <f>IF(C58=" "," ",'[2]Калькулятор '!L33)</f>
        <v>#REF!</v>
      </c>
      <c r="M58" s="569"/>
      <c r="N58" s="569"/>
      <c r="O58" s="570"/>
      <c r="P58" s="574"/>
      <c r="Q58" s="575"/>
      <c r="R58" s="575"/>
      <c r="S58" s="575"/>
      <c r="T58" s="575"/>
      <c r="U58" s="575"/>
      <c r="V58" s="575"/>
      <c r="W58" s="575"/>
      <c r="X58" s="575"/>
      <c r="Y58" s="575"/>
      <c r="Z58" s="576"/>
    </row>
    <row r="59" spans="3:26" ht="19.5" thickBot="1">
      <c r="C59" s="566" t="e">
        <f>IF('[2]Калькулятор '!L34=0," ",'[2]Калькулятор '!I34)</f>
        <v>#REF!</v>
      </c>
      <c r="D59" s="567"/>
      <c r="E59" s="567"/>
      <c r="F59" s="567"/>
      <c r="G59" s="567"/>
      <c r="H59" s="567"/>
      <c r="I59" s="567"/>
      <c r="J59" s="567"/>
      <c r="K59" s="568"/>
      <c r="L59" s="569" t="e">
        <f>IF(C59=" "," ",'[2]Калькулятор '!L34)</f>
        <v>#REF!</v>
      </c>
      <c r="M59" s="569"/>
      <c r="N59" s="569"/>
      <c r="O59" s="570"/>
      <c r="P59" s="574"/>
      <c r="Q59" s="575"/>
      <c r="R59" s="575"/>
      <c r="S59" s="575"/>
      <c r="T59" s="575"/>
      <c r="U59" s="575"/>
      <c r="V59" s="575"/>
      <c r="W59" s="575"/>
      <c r="X59" s="575"/>
      <c r="Y59" s="575"/>
      <c r="Z59" s="576"/>
    </row>
    <row r="60" spans="3:26" ht="18.75">
      <c r="C60" s="566" t="e">
        <f>IF('[2]Калькулятор '!L35=0," ",'[2]Калькулятор '!I35)</f>
        <v>#REF!</v>
      </c>
      <c r="D60" s="567"/>
      <c r="E60" s="567"/>
      <c r="F60" s="567"/>
      <c r="G60" s="567"/>
      <c r="H60" s="567"/>
      <c r="I60" s="567"/>
      <c r="J60" s="567"/>
      <c r="K60" s="568"/>
      <c r="L60" s="569" t="e">
        <f>IF(C60=" "," ",'[2]Калькулятор '!L35)</f>
        <v>#REF!</v>
      </c>
      <c r="M60" s="569"/>
      <c r="N60" s="569"/>
      <c r="O60" s="570"/>
      <c r="P60" s="222"/>
      <c r="Q60" s="222"/>
      <c r="R60" s="222"/>
      <c r="S60" s="222"/>
      <c r="T60" s="222"/>
      <c r="U60" s="222"/>
      <c r="V60" s="222"/>
    </row>
    <row r="61" spans="3:26" ht="18.75">
      <c r="C61" s="566" t="e">
        <f>IF('[2]Калькулятор '!L38=0," ",'[2]Калькулятор '!I38)</f>
        <v>#REF!</v>
      </c>
      <c r="D61" s="567"/>
      <c r="E61" s="567"/>
      <c r="F61" s="567"/>
      <c r="G61" s="567"/>
      <c r="H61" s="567"/>
      <c r="I61" s="567"/>
      <c r="J61" s="567"/>
      <c r="K61" s="568"/>
      <c r="L61" s="569" t="e">
        <f>IF(C61=" "," ",'[2]Калькулятор '!L38)</f>
        <v>#REF!</v>
      </c>
      <c r="M61" s="569"/>
      <c r="N61" s="569"/>
      <c r="O61" s="570"/>
      <c r="P61" s="222"/>
      <c r="Q61" s="222"/>
      <c r="R61" s="222"/>
      <c r="S61" s="222"/>
      <c r="T61" s="222"/>
      <c r="U61" s="222"/>
      <c r="V61" s="222"/>
    </row>
    <row r="62" spans="3:26" ht="18.75">
      <c r="C62" s="566" t="e">
        <f>IF('[2]Калькулятор '!L40=0," ",'[2]Калькулятор '!I40)</f>
        <v>#REF!</v>
      </c>
      <c r="D62" s="567"/>
      <c r="E62" s="567"/>
      <c r="F62" s="567"/>
      <c r="G62" s="567"/>
      <c r="H62" s="567"/>
      <c r="I62" s="567"/>
      <c r="J62" s="567"/>
      <c r="K62" s="568"/>
      <c r="L62" s="569" t="e">
        <f>IF(C62=" "," ",'[2]Калькулятор '!L40)</f>
        <v>#REF!</v>
      </c>
      <c r="M62" s="569"/>
      <c r="N62" s="569"/>
      <c r="O62" s="570"/>
      <c r="P62" s="222"/>
      <c r="Q62" s="222"/>
      <c r="R62" s="222"/>
      <c r="S62" s="222"/>
      <c r="T62" s="222"/>
      <c r="U62" s="222"/>
      <c r="V62" s="222"/>
    </row>
    <row r="63" spans="3:26" ht="19.5" thickBot="1">
      <c r="C63" s="561" t="e">
        <f>IF('[2]Калькулятор '!L41=0," ",'[2]Калькулятор '!I41)</f>
        <v>#REF!</v>
      </c>
      <c r="D63" s="562"/>
      <c r="E63" s="562"/>
      <c r="F63" s="562"/>
      <c r="G63" s="562"/>
      <c r="H63" s="562"/>
      <c r="I63" s="562"/>
      <c r="J63" s="562"/>
      <c r="K63" s="563"/>
      <c r="L63" s="564" t="e">
        <f>IF(C63=" "," ",'[2]Калькулятор '!L38)</f>
        <v>#REF!</v>
      </c>
      <c r="M63" s="564"/>
      <c r="N63" s="564"/>
      <c r="O63" s="565"/>
      <c r="P63" s="222"/>
      <c r="Q63" s="222"/>
      <c r="R63" s="222"/>
      <c r="S63" s="222"/>
      <c r="T63" s="222"/>
      <c r="U63" s="222"/>
      <c r="V63" s="222"/>
    </row>
    <row r="64" spans="3:26" ht="19.5" thickBot="1">
      <c r="C64" s="571" t="s">
        <v>285</v>
      </c>
      <c r="D64" s="572"/>
      <c r="E64" s="572"/>
      <c r="F64" s="572"/>
      <c r="G64" s="572"/>
      <c r="H64" s="572"/>
      <c r="I64" s="572"/>
      <c r="J64" s="572"/>
      <c r="K64" s="572"/>
      <c r="L64" s="572"/>
      <c r="M64" s="572"/>
      <c r="N64" s="572"/>
      <c r="O64" s="573"/>
      <c r="P64" s="222"/>
      <c r="Q64" s="222"/>
      <c r="R64" s="222"/>
      <c r="S64" s="222"/>
      <c r="T64" s="222"/>
      <c r="U64" s="222"/>
      <c r="V64" s="222"/>
    </row>
    <row r="65" spans="2:26" ht="19.5" thickBot="1">
      <c r="C65" s="561" t="e">
        <f>IF('[2]Калькулятор '!V15=0," ",'[2]Калькулятор '!S15)</f>
        <v>#REF!</v>
      </c>
      <c r="D65" s="562"/>
      <c r="E65" s="562"/>
      <c r="F65" s="562"/>
      <c r="G65" s="562"/>
      <c r="H65" s="562"/>
      <c r="I65" s="562"/>
      <c r="J65" s="562"/>
      <c r="K65" s="563"/>
      <c r="L65" s="564" t="e">
        <f>IF(C65=" "," ",'[2]Калькулятор '!V15)</f>
        <v>#REF!</v>
      </c>
      <c r="M65" s="564"/>
      <c r="N65" s="564"/>
      <c r="O65" s="565"/>
      <c r="P65" s="222"/>
      <c r="Q65" s="222"/>
      <c r="R65" s="222"/>
      <c r="S65" s="222"/>
      <c r="T65" s="222"/>
      <c r="U65" s="222"/>
      <c r="V65" s="222"/>
    </row>
    <row r="66" spans="2:26" ht="19.5" thickBot="1">
      <c r="C66" s="561" t="e">
        <f>IF('[2]Калькулятор '!V16=0," ",'[2]Калькулятор '!S16)</f>
        <v>#REF!</v>
      </c>
      <c r="D66" s="562"/>
      <c r="E66" s="562"/>
      <c r="F66" s="562"/>
      <c r="G66" s="562"/>
      <c r="H66" s="562"/>
      <c r="I66" s="562"/>
      <c r="J66" s="562"/>
      <c r="K66" s="563"/>
      <c r="L66" s="564" t="e">
        <f>IF(C66=" "," ",'[2]Калькулятор '!V16)</f>
        <v>#REF!</v>
      </c>
      <c r="M66" s="564"/>
      <c r="N66" s="564"/>
      <c r="O66" s="565"/>
      <c r="P66" s="222"/>
      <c r="Q66" s="222"/>
      <c r="R66" s="222"/>
      <c r="S66" s="222"/>
      <c r="T66" s="222"/>
      <c r="U66" s="222"/>
      <c r="V66" s="222"/>
    </row>
    <row r="67" spans="2:26" ht="19.5" thickBot="1">
      <c r="C67" s="561" t="e">
        <f>IF('[2]Калькулятор '!V17=0," ",'[2]Калькулятор '!S17)</f>
        <v>#REF!</v>
      </c>
      <c r="D67" s="562"/>
      <c r="E67" s="562"/>
      <c r="F67" s="562"/>
      <c r="G67" s="562"/>
      <c r="H67" s="562"/>
      <c r="I67" s="562"/>
      <c r="J67" s="562"/>
      <c r="K67" s="563"/>
      <c r="L67" s="564" t="e">
        <f>IF(C67=" "," ",'[2]Калькулятор '!V17)</f>
        <v>#REF!</v>
      </c>
      <c r="M67" s="564"/>
      <c r="N67" s="564"/>
      <c r="O67" s="565"/>
      <c r="P67" s="222"/>
      <c r="Q67" s="222"/>
      <c r="R67" s="222"/>
      <c r="S67" s="222"/>
      <c r="T67" s="222"/>
      <c r="U67" s="222"/>
      <c r="V67" s="222"/>
    </row>
    <row r="68" spans="2:26" ht="19.5" thickBot="1">
      <c r="C68" s="561" t="e">
        <f>IF('[2]Калькулятор '!V18=0," ",'[2]Калькулятор '!S18)</f>
        <v>#REF!</v>
      </c>
      <c r="D68" s="562"/>
      <c r="E68" s="562"/>
      <c r="F68" s="562"/>
      <c r="G68" s="562"/>
      <c r="H68" s="562"/>
      <c r="I68" s="562"/>
      <c r="J68" s="562"/>
      <c r="K68" s="563"/>
      <c r="L68" s="564" t="e">
        <f>IF(C68=" "," ",'[2]Калькулятор '!V18)</f>
        <v>#REF!</v>
      </c>
      <c r="M68" s="564"/>
      <c r="N68" s="564"/>
      <c r="O68" s="565"/>
    </row>
    <row r="69" spans="2:26" ht="19.5" thickBot="1">
      <c r="C69" s="561" t="e">
        <f>IF('[2]Калькулятор '!V19=0," ",'[2]Калькулятор '!S19)</f>
        <v>#REF!</v>
      </c>
      <c r="D69" s="562"/>
      <c r="E69" s="562"/>
      <c r="F69" s="562"/>
      <c r="G69" s="562"/>
      <c r="H69" s="562"/>
      <c r="I69" s="562"/>
      <c r="J69" s="562"/>
      <c r="K69" s="563"/>
      <c r="L69" s="564" t="e">
        <f>IF(C69=" "," ",'[2]Калькулятор '!V19)</f>
        <v>#REF!</v>
      </c>
      <c r="M69" s="564"/>
      <c r="N69" s="564"/>
      <c r="O69" s="565"/>
    </row>
    <row r="70" spans="2:26" ht="19.5" thickBot="1">
      <c r="C70" s="561" t="e">
        <f>IF('[2]Калькулятор '!V20=0," ",'[2]Калькулятор '!S20)</f>
        <v>#REF!</v>
      </c>
      <c r="D70" s="562"/>
      <c r="E70" s="562"/>
      <c r="F70" s="562"/>
      <c r="G70" s="562"/>
      <c r="H70" s="562"/>
      <c r="I70" s="562"/>
      <c r="J70" s="562"/>
      <c r="K70" s="563"/>
      <c r="L70" s="564" t="e">
        <f>IF(C70=" "," ",'[2]Калькулятор '!V20)</f>
        <v>#REF!</v>
      </c>
      <c r="M70" s="564"/>
      <c r="N70" s="564"/>
      <c r="O70" s="565"/>
    </row>
    <row r="72" spans="2:26" ht="18.75">
      <c r="B72" s="20"/>
      <c r="C72" s="148"/>
      <c r="D72" s="148"/>
      <c r="E72" s="148"/>
      <c r="F72" s="148"/>
      <c r="G72" s="148"/>
      <c r="H72" s="150"/>
    </row>
    <row r="73" spans="2:26" ht="15.75">
      <c r="B73" s="153" t="s">
        <v>219</v>
      </c>
      <c r="D73" s="154"/>
      <c r="E73" s="154"/>
      <c r="R73" s="153" t="s">
        <v>220</v>
      </c>
      <c r="S73"/>
      <c r="T73" s="152"/>
    </row>
    <row r="74" spans="2:26" ht="15.75">
      <c r="B74" s="154" t="s">
        <v>221</v>
      </c>
      <c r="D74" s="21"/>
      <c r="E74" s="21"/>
      <c r="F74" s="21"/>
      <c r="H74" s="21"/>
    </row>
    <row r="75" spans="2:26" ht="15.75">
      <c r="B75" s="21"/>
      <c r="D75" s="155"/>
      <c r="E75" s="155"/>
      <c r="F75" s="153"/>
      <c r="H75" s="156"/>
    </row>
    <row r="76" spans="2:26" ht="15.75">
      <c r="B76" s="21" t="s">
        <v>222</v>
      </c>
      <c r="D76" s="157"/>
      <c r="E76" s="157"/>
      <c r="F76" s="83" t="s">
        <v>223</v>
      </c>
      <c r="H76" s="83"/>
      <c r="P76" s="560"/>
      <c r="Q76" s="560"/>
      <c r="R76" s="560"/>
      <c r="S76" s="560"/>
      <c r="T76" s="560"/>
      <c r="U76" s="560"/>
      <c r="V76" s="560"/>
      <c r="W76" s="560"/>
      <c r="X76" s="560"/>
      <c r="Y76" s="560"/>
      <c r="Z76" s="560"/>
    </row>
    <row r="77" spans="2:26" ht="15.75">
      <c r="B77" s="83"/>
      <c r="D77" s="84"/>
      <c r="E77" s="84"/>
      <c r="F77" s="83"/>
      <c r="G77" s="83"/>
      <c r="H77" s="83"/>
    </row>
  </sheetData>
  <protectedRanges>
    <protectedRange sqref="B73:B76 R73 B72:C72 B77:C77 D72:E77 T73 F77:G77 F72:H72 H74:H77 F74:F76" name="Диапазон9"/>
  </protectedRanges>
  <mergeCells count="120">
    <mergeCell ref="F11:Z12"/>
    <mergeCell ref="L15:R15"/>
    <mergeCell ref="U15:Y15"/>
    <mergeCell ref="B10:E10"/>
    <mergeCell ref="M19:Q19"/>
    <mergeCell ref="I17:I19"/>
    <mergeCell ref="J17:J19"/>
    <mergeCell ref="R17:R19"/>
    <mergeCell ref="L17:L19"/>
    <mergeCell ref="D18:H18"/>
    <mergeCell ref="M18:Q18"/>
    <mergeCell ref="E16:G16"/>
    <mergeCell ref="N16:P16"/>
    <mergeCell ref="B11:E12"/>
    <mergeCell ref="E24:G24"/>
    <mergeCell ref="B2:G2"/>
    <mergeCell ref="S17:S19"/>
    <mergeCell ref="Z17:Z22"/>
    <mergeCell ref="T16:T20"/>
    <mergeCell ref="C17:C19"/>
    <mergeCell ref="B13:E13"/>
    <mergeCell ref="F13:Z13"/>
    <mergeCell ref="D15:H15"/>
    <mergeCell ref="H7:M7"/>
    <mergeCell ref="U7:Y7"/>
    <mergeCell ref="I2:M2"/>
    <mergeCell ref="R2:V2"/>
    <mergeCell ref="V18:X20"/>
    <mergeCell ref="E21:G21"/>
    <mergeCell ref="N21:P21"/>
    <mergeCell ref="W2:Y2"/>
    <mergeCell ref="G5:M5"/>
    <mergeCell ref="S5:Y5"/>
    <mergeCell ref="U22:V23"/>
    <mergeCell ref="D23:H23"/>
    <mergeCell ref="M23:Q23"/>
    <mergeCell ref="D19:H19"/>
    <mergeCell ref="B9:AA9"/>
    <mergeCell ref="C50:K50"/>
    <mergeCell ref="L50:O50"/>
    <mergeCell ref="L38:W38"/>
    <mergeCell ref="C46:K46"/>
    <mergeCell ref="L46:O46"/>
    <mergeCell ref="C47:K47"/>
    <mergeCell ref="L47:O47"/>
    <mergeCell ref="C49:K49"/>
    <mergeCell ref="W24:Y24"/>
    <mergeCell ref="Y31:Z43"/>
    <mergeCell ref="E32:G32"/>
    <mergeCell ref="K32:K43"/>
    <mergeCell ref="E29:G29"/>
    <mergeCell ref="M29:Q29"/>
    <mergeCell ref="N24:P24"/>
    <mergeCell ref="R25:R27"/>
    <mergeCell ref="D35:H35"/>
    <mergeCell ref="E37:G37"/>
    <mergeCell ref="D26:H26"/>
    <mergeCell ref="M26:Q26"/>
    <mergeCell ref="D27:H27"/>
    <mergeCell ref="M27:Q27"/>
    <mergeCell ref="X32:X36"/>
    <mergeCell ref="X39:X43"/>
    <mergeCell ref="L49:O49"/>
    <mergeCell ref="C25:C27"/>
    <mergeCell ref="I25:I27"/>
    <mergeCell ref="J25:J27"/>
    <mergeCell ref="L25:L27"/>
    <mergeCell ref="C33:C35"/>
    <mergeCell ref="I33:I35"/>
    <mergeCell ref="J33:J35"/>
    <mergeCell ref="D34:H34"/>
    <mergeCell ref="C48:K48"/>
    <mergeCell ref="L48:O48"/>
    <mergeCell ref="L30:W30"/>
    <mergeCell ref="S25:S27"/>
    <mergeCell ref="D31:H31"/>
    <mergeCell ref="L31:W31"/>
    <mergeCell ref="P57:Z57"/>
    <mergeCell ref="C58:K58"/>
    <mergeCell ref="L58:O58"/>
    <mergeCell ref="C51:K51"/>
    <mergeCell ref="L51:O51"/>
    <mergeCell ref="C52:K52"/>
    <mergeCell ref="L52:O52"/>
    <mergeCell ref="C53:K53"/>
    <mergeCell ref="P58:Z58"/>
    <mergeCell ref="L53:O53"/>
    <mergeCell ref="C56:K56"/>
    <mergeCell ref="L56:O56"/>
    <mergeCell ref="C57:K57"/>
    <mergeCell ref="L57:O57"/>
    <mergeCell ref="C54:K54"/>
    <mergeCell ref="L54:O54"/>
    <mergeCell ref="C55:K55"/>
    <mergeCell ref="L55:O55"/>
    <mergeCell ref="C62:K62"/>
    <mergeCell ref="L62:O62"/>
    <mergeCell ref="C63:K63"/>
    <mergeCell ref="L63:O63"/>
    <mergeCell ref="C64:O64"/>
    <mergeCell ref="C65:K65"/>
    <mergeCell ref="L65:O65"/>
    <mergeCell ref="C69:K69"/>
    <mergeCell ref="P59:Z59"/>
    <mergeCell ref="C60:K60"/>
    <mergeCell ref="L60:O60"/>
    <mergeCell ref="C61:K61"/>
    <mergeCell ref="C59:K59"/>
    <mergeCell ref="L59:O59"/>
    <mergeCell ref="L61:O61"/>
    <mergeCell ref="L69:O69"/>
    <mergeCell ref="P76:Z76"/>
    <mergeCell ref="C66:K66"/>
    <mergeCell ref="L66:O66"/>
    <mergeCell ref="C67:K67"/>
    <mergeCell ref="L67:O67"/>
    <mergeCell ref="C68:K68"/>
    <mergeCell ref="L68:O68"/>
    <mergeCell ref="C70:K70"/>
    <mergeCell ref="L70:O70"/>
  </mergeCells>
  <phoneticPr fontId="83" type="noConversion"/>
  <pageMargins left="0.7" right="0.7" top="0.75" bottom="0.75" header="0.3" footer="0.3"/>
  <pageSetup paperSize="9"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7"/>
  <sheetViews>
    <sheetView view="pageBreakPreview" zoomScale="50" zoomScaleNormal="60" zoomScaleSheetLayoutView="50" workbookViewId="0">
      <selection activeCell="F51" sqref="F51"/>
    </sheetView>
  </sheetViews>
  <sheetFormatPr defaultRowHeight="15"/>
  <cols>
    <col min="1" max="1" width="3.140625" customWidth="1"/>
    <col min="3" max="3" width="38.5703125" customWidth="1"/>
    <col min="4" max="4" width="11" customWidth="1"/>
    <col min="5" max="5" width="20.7109375" customWidth="1"/>
    <col min="6" max="6" width="16.28515625" customWidth="1"/>
    <col min="7" max="7" width="16.140625" customWidth="1"/>
    <col min="8" max="9" width="13" hidden="1" customWidth="1"/>
    <col min="10" max="10" width="12.28515625" hidden="1" customWidth="1"/>
    <col min="11" max="11" width="0" hidden="1" customWidth="1"/>
    <col min="12" max="12" width="47.28515625" customWidth="1"/>
    <col min="13" max="13" width="20.28515625" style="1" customWidth="1"/>
    <col min="14" max="14" width="20.85546875" customWidth="1"/>
    <col min="15" max="15" width="16.7109375" customWidth="1"/>
  </cols>
  <sheetData>
    <row r="1" spans="1:15" ht="14.45" customHeight="1">
      <c r="B1" s="666" t="s">
        <v>67</v>
      </c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668"/>
    </row>
    <row r="2" spans="1:15" ht="15" customHeight="1">
      <c r="B2" s="669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1"/>
    </row>
    <row r="3" spans="1:15" ht="18.75" thickBot="1">
      <c r="B3" s="672" t="s">
        <v>58</v>
      </c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673"/>
    </row>
    <row r="4" spans="1:15" ht="18.75" thickBot="1">
      <c r="B4" s="317"/>
      <c r="C4" s="318"/>
      <c r="D4" s="318"/>
      <c r="E4" s="318"/>
      <c r="F4" s="318"/>
      <c r="G4" s="318"/>
      <c r="H4" s="317"/>
      <c r="I4" s="317"/>
      <c r="J4" s="317"/>
      <c r="K4" s="317"/>
      <c r="L4" s="317"/>
    </row>
    <row r="5" spans="1:15" ht="14.45" customHeight="1">
      <c r="B5" s="647"/>
      <c r="C5" s="649" t="s">
        <v>3</v>
      </c>
      <c r="D5" s="270" t="s">
        <v>4</v>
      </c>
      <c r="E5" s="687" t="s">
        <v>5</v>
      </c>
      <c r="F5" s="687" t="s">
        <v>6</v>
      </c>
      <c r="G5" s="687" t="s">
        <v>7</v>
      </c>
      <c r="H5" s="685" t="s">
        <v>8</v>
      </c>
      <c r="I5" s="645" t="s">
        <v>9</v>
      </c>
      <c r="J5" s="645" t="s">
        <v>10</v>
      </c>
      <c r="K5" s="645" t="s">
        <v>11</v>
      </c>
      <c r="L5" s="661" t="s">
        <v>12</v>
      </c>
      <c r="M5" s="657" t="s">
        <v>13</v>
      </c>
      <c r="N5" s="681" t="s">
        <v>14</v>
      </c>
      <c r="O5" s="657" t="s">
        <v>498</v>
      </c>
    </row>
    <row r="6" spans="1:15" ht="15.75" thickBot="1">
      <c r="B6" s="648"/>
      <c r="C6" s="650"/>
      <c r="D6" s="271" t="s">
        <v>15</v>
      </c>
      <c r="E6" s="688"/>
      <c r="F6" s="688"/>
      <c r="G6" s="688"/>
      <c r="H6" s="686"/>
      <c r="I6" s="646"/>
      <c r="J6" s="646"/>
      <c r="K6" s="646"/>
      <c r="L6" s="662"/>
      <c r="M6" s="658"/>
      <c r="N6" s="682"/>
      <c r="O6" s="658"/>
    </row>
    <row r="7" spans="1:15">
      <c r="A7" s="259" t="str">
        <f>CONCATENATE(C7," ",E7," ,","может быть  "," ",F7," ,", "есть ", G7," кант в цвет")</f>
        <v>A 1 cera new 19 структурный  ,может быть    с кантом  ,есть РР кант в цвет</v>
      </c>
      <c r="B7" s="674" t="s">
        <v>16</v>
      </c>
      <c r="C7" s="273" t="s">
        <v>17</v>
      </c>
      <c r="D7" s="274">
        <v>2</v>
      </c>
      <c r="E7" s="274" t="s">
        <v>18</v>
      </c>
      <c r="F7" s="274" t="s">
        <v>19</v>
      </c>
      <c r="G7" s="274" t="s">
        <v>20</v>
      </c>
      <c r="H7" s="275" t="s">
        <v>21</v>
      </c>
      <c r="I7" s="275" t="s">
        <v>21</v>
      </c>
      <c r="J7" s="276"/>
      <c r="K7" s="276"/>
      <c r="L7" s="276"/>
      <c r="M7" s="274"/>
      <c r="N7" s="286" t="s">
        <v>29</v>
      </c>
      <c r="O7" s="277" t="s">
        <v>497</v>
      </c>
    </row>
    <row r="8" spans="1:15">
      <c r="A8" s="259" t="str">
        <f t="shared" ref="A8:A65" si="0">CONCATENATE(C8," ",E8," ,","может быть  "," ",F8," ,", "есть ", G8," кант в цвет")</f>
        <v>A 237 cera new 19 структурный  ,может быть    с кантом  ,есть РР кант в цвет</v>
      </c>
      <c r="B8" s="674"/>
      <c r="C8" s="278" t="s">
        <v>22</v>
      </c>
      <c r="D8" s="3">
        <v>2</v>
      </c>
      <c r="E8" s="3" t="s">
        <v>18</v>
      </c>
      <c r="F8" s="3" t="s">
        <v>19</v>
      </c>
      <c r="G8" s="3" t="s">
        <v>20</v>
      </c>
      <c r="H8" s="279" t="s">
        <v>21</v>
      </c>
      <c r="I8" s="279" t="s">
        <v>21</v>
      </c>
      <c r="J8" s="68"/>
      <c r="K8" s="68"/>
      <c r="L8" s="68"/>
      <c r="M8" s="3"/>
      <c r="N8" s="286" t="s">
        <v>29</v>
      </c>
      <c r="O8" s="269" t="s">
        <v>493</v>
      </c>
    </row>
    <row r="9" spans="1:15">
      <c r="A9" s="259" t="str">
        <f t="shared" si="0"/>
        <v>А 242 colin матовый ,может быть   с пф ,есть РР кант в цвет</v>
      </c>
      <c r="B9" s="674"/>
      <c r="C9" s="321" t="s">
        <v>137</v>
      </c>
      <c r="D9" s="284">
        <v>1</v>
      </c>
      <c r="E9" s="284" t="s">
        <v>133</v>
      </c>
      <c r="F9" s="284" t="s">
        <v>122</v>
      </c>
      <c r="G9" s="322" t="s">
        <v>20</v>
      </c>
      <c r="H9" s="284" t="s">
        <v>132</v>
      </c>
      <c r="I9" s="284" t="s">
        <v>136</v>
      </c>
      <c r="J9" s="284" t="s">
        <v>132</v>
      </c>
      <c r="K9" s="284" t="s">
        <v>136</v>
      </c>
      <c r="L9" s="284" t="s">
        <v>60</v>
      </c>
      <c r="M9" s="284" t="s">
        <v>138</v>
      </c>
      <c r="N9" s="284" t="s">
        <v>132</v>
      </c>
      <c r="O9" s="323" t="s">
        <v>493</v>
      </c>
    </row>
    <row r="10" spans="1:15">
      <c r="A10" s="259" t="str">
        <f t="shared" si="0"/>
        <v>AE 761 innato  new 19 структурный  ,может быть    с кантом  ,есть РР кант в цвет</v>
      </c>
      <c r="B10" s="674"/>
      <c r="C10" s="280" t="s">
        <v>23</v>
      </c>
      <c r="D10" s="281">
        <v>2</v>
      </c>
      <c r="E10" s="281" t="s">
        <v>18</v>
      </c>
      <c r="F10" s="3" t="s">
        <v>19</v>
      </c>
      <c r="G10" s="3" t="s">
        <v>20</v>
      </c>
      <c r="H10" s="279" t="s">
        <v>21</v>
      </c>
      <c r="I10" s="279" t="s">
        <v>21</v>
      </c>
      <c r="J10" s="281"/>
      <c r="K10" s="281"/>
      <c r="L10" s="282"/>
      <c r="M10" s="282"/>
      <c r="N10" s="286" t="s">
        <v>29</v>
      </c>
      <c r="O10" s="283" t="s">
        <v>491</v>
      </c>
    </row>
    <row r="11" spans="1:15">
      <c r="A11" s="259" t="str">
        <f t="shared" si="0"/>
        <v>AX 241 colin матовый ,может быть   с пф ,есть только HPL кант в цвет</v>
      </c>
      <c r="B11" s="674"/>
      <c r="C11" s="280" t="s">
        <v>139</v>
      </c>
      <c r="D11" s="281">
        <v>1</v>
      </c>
      <c r="E11" s="281" t="s">
        <v>133</v>
      </c>
      <c r="F11" s="281" t="s">
        <v>122</v>
      </c>
      <c r="G11" s="281" t="s">
        <v>25</v>
      </c>
      <c r="H11" s="281" t="s">
        <v>132</v>
      </c>
      <c r="I11" s="282" t="s">
        <v>132</v>
      </c>
      <c r="J11" s="281" t="s">
        <v>132</v>
      </c>
      <c r="K11" s="281" t="s">
        <v>136</v>
      </c>
      <c r="L11" s="284" t="s">
        <v>26</v>
      </c>
      <c r="M11" s="281"/>
      <c r="N11" s="285" t="s">
        <v>132</v>
      </c>
      <c r="O11" s="283"/>
    </row>
    <row r="12" spans="1:15">
      <c r="A12" s="259" t="str">
        <f t="shared" si="0"/>
        <v>BN 230 sentira  суперматовый ,может быть    с кантом  ,есть РР кант в цвет</v>
      </c>
      <c r="B12" s="674"/>
      <c r="C12" s="280" t="s">
        <v>141</v>
      </c>
      <c r="D12" s="281">
        <v>2</v>
      </c>
      <c r="E12" s="281" t="s">
        <v>27</v>
      </c>
      <c r="F12" s="3" t="s">
        <v>19</v>
      </c>
      <c r="G12" s="3" t="s">
        <v>20</v>
      </c>
      <c r="H12" s="282" t="s">
        <v>136</v>
      </c>
      <c r="I12" s="282" t="s">
        <v>136</v>
      </c>
      <c r="J12" s="281" t="s">
        <v>132</v>
      </c>
      <c r="K12" s="281" t="s">
        <v>132</v>
      </c>
      <c r="L12" s="282" t="s">
        <v>132</v>
      </c>
      <c r="M12" s="282"/>
      <c r="N12" s="286" t="s">
        <v>29</v>
      </c>
      <c r="O12" s="283" t="s">
        <v>493</v>
      </c>
    </row>
    <row r="13" spans="1:15">
      <c r="A13" s="259" t="str">
        <f t="shared" si="0"/>
        <v>BT 750 scivaro  структурный  ,может быть   с пф ,есть только HPL кант в цвет</v>
      </c>
      <c r="B13" s="674"/>
      <c r="C13" s="280" t="s">
        <v>143</v>
      </c>
      <c r="D13" s="281">
        <v>2</v>
      </c>
      <c r="E13" s="281" t="s">
        <v>18</v>
      </c>
      <c r="F13" s="281" t="s">
        <v>122</v>
      </c>
      <c r="G13" s="281" t="s">
        <v>25</v>
      </c>
      <c r="H13" s="281"/>
      <c r="I13" s="282" t="s">
        <v>132</v>
      </c>
      <c r="J13" s="281" t="s">
        <v>132</v>
      </c>
      <c r="K13" s="281" t="s">
        <v>136</v>
      </c>
      <c r="L13" s="282" t="s">
        <v>132</v>
      </c>
      <c r="M13" s="282"/>
      <c r="N13" s="285" t="s">
        <v>29</v>
      </c>
      <c r="O13" s="283" t="s">
        <v>497</v>
      </c>
    </row>
    <row r="14" spans="1:15">
      <c r="A14" s="259" t="str">
        <f t="shared" si="0"/>
        <v>BZ 715  sentira суперматовый ,может быть    с кантом  ,есть РР кант в цвет</v>
      </c>
      <c r="B14" s="674"/>
      <c r="C14" s="280" t="s">
        <v>28</v>
      </c>
      <c r="D14" s="281">
        <v>2</v>
      </c>
      <c r="E14" s="281" t="s">
        <v>27</v>
      </c>
      <c r="F14" s="3" t="s">
        <v>19</v>
      </c>
      <c r="G14" s="3" t="s">
        <v>20</v>
      </c>
      <c r="H14" s="282" t="s">
        <v>136</v>
      </c>
      <c r="I14" s="282" t="s">
        <v>145</v>
      </c>
      <c r="J14" s="281" t="s">
        <v>132</v>
      </c>
      <c r="K14" s="281" t="s">
        <v>132</v>
      </c>
      <c r="L14" s="282" t="s">
        <v>132</v>
      </c>
      <c r="M14" s="282"/>
      <c r="N14" s="286" t="s">
        <v>29</v>
      </c>
      <c r="O14" s="283" t="s">
        <v>497</v>
      </c>
    </row>
    <row r="15" spans="1:15">
      <c r="A15" s="259" t="str">
        <f t="shared" si="0"/>
        <v>С 220 colin матовый ,может быть   с пф ,есть только HPL кант в цвет</v>
      </c>
      <c r="B15" s="674"/>
      <c r="C15" s="321" t="s">
        <v>146</v>
      </c>
      <c r="D15" s="284">
        <v>1</v>
      </c>
      <c r="E15" s="284" t="s">
        <v>133</v>
      </c>
      <c r="F15" s="284" t="s">
        <v>122</v>
      </c>
      <c r="G15" s="284" t="s">
        <v>25</v>
      </c>
      <c r="H15" s="284" t="s">
        <v>132</v>
      </c>
      <c r="I15" s="284" t="s">
        <v>132</v>
      </c>
      <c r="J15" s="284" t="s">
        <v>132</v>
      </c>
      <c r="K15" s="284" t="s">
        <v>136</v>
      </c>
      <c r="L15" s="284" t="s">
        <v>60</v>
      </c>
      <c r="M15" s="284" t="s">
        <v>144</v>
      </c>
      <c r="N15" s="284" t="s">
        <v>132</v>
      </c>
      <c r="O15" s="323"/>
    </row>
    <row r="16" spans="1:15">
      <c r="A16" s="259" t="str">
        <f t="shared" si="0"/>
        <v>ES 295 pore f матовый ,может быть   с пф ,есть только HPL кант в цвет</v>
      </c>
      <c r="B16" s="674"/>
      <c r="C16" s="280" t="s">
        <v>147</v>
      </c>
      <c r="D16" s="281">
        <v>1</v>
      </c>
      <c r="E16" s="281" t="s">
        <v>133</v>
      </c>
      <c r="F16" s="281" t="s">
        <v>122</v>
      </c>
      <c r="G16" s="281" t="s">
        <v>25</v>
      </c>
      <c r="H16" s="281" t="s">
        <v>132</v>
      </c>
      <c r="I16" s="281" t="s">
        <v>132</v>
      </c>
      <c r="J16" s="281" t="s">
        <v>132</v>
      </c>
      <c r="K16" s="281" t="s">
        <v>136</v>
      </c>
      <c r="L16" s="282" t="s">
        <v>132</v>
      </c>
      <c r="M16" s="282"/>
      <c r="N16" s="286" t="s">
        <v>29</v>
      </c>
      <c r="O16" s="283" t="s">
        <v>492</v>
      </c>
    </row>
    <row r="17" spans="1:15">
      <c r="A17" s="259" t="str">
        <f t="shared" si="0"/>
        <v>Ei 357 sentira   суперматовый ,может быть    с кантом  ,есть РР кант в цвет</v>
      </c>
      <c r="B17" s="674"/>
      <c r="C17" s="287" t="s">
        <v>287</v>
      </c>
      <c r="D17" s="288">
        <v>2</v>
      </c>
      <c r="E17" s="288" t="s">
        <v>27</v>
      </c>
      <c r="F17" s="3" t="s">
        <v>19</v>
      </c>
      <c r="G17" s="3" t="s">
        <v>20</v>
      </c>
      <c r="H17" s="281" t="s">
        <v>136</v>
      </c>
      <c r="I17" s="282" t="s">
        <v>136</v>
      </c>
      <c r="J17" s="281" t="s">
        <v>132</v>
      </c>
      <c r="K17" s="281" t="s">
        <v>132</v>
      </c>
      <c r="L17" s="282" t="s">
        <v>132</v>
      </c>
      <c r="M17" s="282"/>
      <c r="N17" s="286" t="s">
        <v>29</v>
      </c>
      <c r="O17" s="289" t="s">
        <v>492</v>
      </c>
    </row>
    <row r="18" spans="1:15">
      <c r="A18" s="259" t="str">
        <f t="shared" si="0"/>
        <v>EI 740 sentira new 19 суперматовый ,может быть    с кантом  ,есть РР кант в цвет</v>
      </c>
      <c r="B18" s="674"/>
      <c r="C18" s="287" t="s">
        <v>30</v>
      </c>
      <c r="D18" s="288">
        <v>2</v>
      </c>
      <c r="E18" s="288" t="s">
        <v>27</v>
      </c>
      <c r="F18" s="3" t="s">
        <v>19</v>
      </c>
      <c r="G18" s="3" t="s">
        <v>20</v>
      </c>
      <c r="H18" s="279" t="s">
        <v>21</v>
      </c>
      <c r="I18" s="279" t="s">
        <v>21</v>
      </c>
      <c r="J18" s="281"/>
      <c r="K18" s="281"/>
      <c r="L18" s="282"/>
      <c r="M18" s="282"/>
      <c r="N18" s="286" t="s">
        <v>29</v>
      </c>
      <c r="O18" s="289" t="s">
        <v>31</v>
      </c>
    </row>
    <row r="19" spans="1:15">
      <c r="A19" s="259" t="str">
        <f t="shared" si="0"/>
        <v>EIV 227 legnato  структурный  ,может быть   с пф и кантом  ,есть РР кант в цвет</v>
      </c>
      <c r="B19" s="674"/>
      <c r="C19" s="280" t="s">
        <v>298</v>
      </c>
      <c r="D19" s="281">
        <v>2</v>
      </c>
      <c r="E19" s="281" t="s">
        <v>18</v>
      </c>
      <c r="F19" s="281" t="s">
        <v>32</v>
      </c>
      <c r="G19" s="3" t="s">
        <v>20</v>
      </c>
      <c r="H19" s="282" t="s">
        <v>136</v>
      </c>
      <c r="I19" s="282" t="s">
        <v>136</v>
      </c>
      <c r="J19" s="281" t="s">
        <v>132</v>
      </c>
      <c r="K19" s="279" t="s">
        <v>21</v>
      </c>
      <c r="L19" s="282" t="s">
        <v>132</v>
      </c>
      <c r="M19" s="282"/>
      <c r="N19" s="286" t="s">
        <v>29</v>
      </c>
      <c r="O19" s="283" t="s">
        <v>493</v>
      </c>
    </row>
    <row r="20" spans="1:15">
      <c r="A20" s="259" t="str">
        <f t="shared" si="0"/>
        <v>EIV 341 legnato   структурный  ,может быть    с кантом  ,есть РР кант в цвет</v>
      </c>
      <c r="B20" s="674"/>
      <c r="C20" s="280" t="s">
        <v>2</v>
      </c>
      <c r="D20" s="281">
        <v>2</v>
      </c>
      <c r="E20" s="281" t="s">
        <v>18</v>
      </c>
      <c r="F20" s="3" t="s">
        <v>19</v>
      </c>
      <c r="G20" s="3" t="s">
        <v>20</v>
      </c>
      <c r="H20" s="282" t="s">
        <v>136</v>
      </c>
      <c r="I20" s="282" t="s">
        <v>136</v>
      </c>
      <c r="J20" s="281" t="s">
        <v>132</v>
      </c>
      <c r="K20" s="281" t="s">
        <v>132</v>
      </c>
      <c r="L20" s="282" t="s">
        <v>132</v>
      </c>
      <c r="M20" s="282"/>
      <c r="N20" s="286" t="s">
        <v>29</v>
      </c>
      <c r="O20" s="283" t="s">
        <v>492</v>
      </c>
    </row>
    <row r="21" spans="1:15">
      <c r="A21" s="259" t="str">
        <f t="shared" si="0"/>
        <v>EIV 971  legnato структурный  ,может быть   с пф и кантом  ,есть РР кант в цвет</v>
      </c>
      <c r="B21" s="674"/>
      <c r="C21" s="280" t="s">
        <v>300</v>
      </c>
      <c r="D21" s="281">
        <v>2</v>
      </c>
      <c r="E21" s="281" t="s">
        <v>18</v>
      </c>
      <c r="F21" s="281" t="s">
        <v>32</v>
      </c>
      <c r="G21" s="3" t="s">
        <v>20</v>
      </c>
      <c r="H21" s="282" t="s">
        <v>136</v>
      </c>
      <c r="I21" s="282" t="s">
        <v>136</v>
      </c>
      <c r="J21" s="281" t="s">
        <v>132</v>
      </c>
      <c r="K21" s="279" t="s">
        <v>21</v>
      </c>
      <c r="L21" s="282" t="s">
        <v>132</v>
      </c>
      <c r="M21" s="282"/>
      <c r="N21" s="286" t="s">
        <v>29</v>
      </c>
      <c r="O21" s="283" t="s">
        <v>496</v>
      </c>
    </row>
    <row r="22" spans="1:15">
      <c r="A22" s="259" t="str">
        <f t="shared" si="0"/>
        <v>FC 320 piatta структурный  ,может быть   с пф и кантом  ,есть РР кант в цвет</v>
      </c>
      <c r="B22" s="674"/>
      <c r="C22" s="280" t="s">
        <v>301</v>
      </c>
      <c r="D22" s="281">
        <v>2</v>
      </c>
      <c r="E22" s="281" t="s">
        <v>18</v>
      </c>
      <c r="F22" s="281" t="s">
        <v>32</v>
      </c>
      <c r="G22" s="3" t="s">
        <v>20</v>
      </c>
      <c r="H22" s="282" t="s">
        <v>136</v>
      </c>
      <c r="I22" s="282" t="s">
        <v>136</v>
      </c>
      <c r="J22" s="281"/>
      <c r="K22" s="282" t="s">
        <v>136</v>
      </c>
      <c r="L22" s="282" t="s">
        <v>132</v>
      </c>
      <c r="M22" s="282"/>
      <c r="N22" s="286" t="s">
        <v>29</v>
      </c>
      <c r="O22" s="283" t="s">
        <v>493</v>
      </c>
    </row>
    <row r="23" spans="1:15">
      <c r="A23" s="259" t="str">
        <f t="shared" si="0"/>
        <v>FC 440 piatta структурный  ,может быть   с пф и кантом  ,есть РР кант в цвет</v>
      </c>
      <c r="B23" s="674"/>
      <c r="C23" s="280" t="s">
        <v>302</v>
      </c>
      <c r="D23" s="281">
        <v>2</v>
      </c>
      <c r="E23" s="281" t="s">
        <v>18</v>
      </c>
      <c r="F23" s="281" t="s">
        <v>32</v>
      </c>
      <c r="G23" s="3" t="s">
        <v>20</v>
      </c>
      <c r="H23" s="282" t="s">
        <v>136</v>
      </c>
      <c r="I23" s="282" t="s">
        <v>136</v>
      </c>
      <c r="J23" s="281"/>
      <c r="K23" s="282" t="s">
        <v>136</v>
      </c>
      <c r="L23" s="282" t="s">
        <v>132</v>
      </c>
      <c r="M23" s="282"/>
      <c r="N23" s="286" t="s">
        <v>29</v>
      </c>
      <c r="O23" s="283" t="s">
        <v>494</v>
      </c>
    </row>
    <row r="24" spans="1:15">
      <c r="A24" s="259" t="str">
        <f t="shared" si="0"/>
        <v>FP 293  crystal матовый ,может быть   с пф ,есть только HPL кант в цвет</v>
      </c>
      <c r="B24" s="674"/>
      <c r="C24" s="280" t="s">
        <v>152</v>
      </c>
      <c r="D24" s="281">
        <v>1</v>
      </c>
      <c r="E24" s="281" t="s">
        <v>133</v>
      </c>
      <c r="F24" s="281" t="s">
        <v>122</v>
      </c>
      <c r="G24" s="281" t="s">
        <v>25</v>
      </c>
      <c r="H24" s="281" t="s">
        <v>132</v>
      </c>
      <c r="I24" s="281" t="s">
        <v>132</v>
      </c>
      <c r="J24" s="281" t="s">
        <v>132</v>
      </c>
      <c r="K24" s="281" t="s">
        <v>136</v>
      </c>
      <c r="L24" s="282" t="s">
        <v>60</v>
      </c>
      <c r="M24" s="282" t="s">
        <v>138</v>
      </c>
      <c r="N24" s="285" t="s">
        <v>132</v>
      </c>
      <c r="O24" s="283"/>
    </row>
    <row r="25" spans="1:15">
      <c r="A25" s="259" t="str">
        <f t="shared" si="0"/>
        <v>FS 760 cera  структурный  ,может быть   с пф и кантом  ,есть РР кант в цвет</v>
      </c>
      <c r="B25" s="674"/>
      <c r="C25" s="280" t="s">
        <v>153</v>
      </c>
      <c r="D25" s="281">
        <v>2</v>
      </c>
      <c r="E25" s="281" t="s">
        <v>18</v>
      </c>
      <c r="F25" s="281" t="s">
        <v>32</v>
      </c>
      <c r="G25" s="3" t="s">
        <v>20</v>
      </c>
      <c r="H25" s="282" t="s">
        <v>136</v>
      </c>
      <c r="I25" s="282" t="s">
        <v>136</v>
      </c>
      <c r="J25" s="281" t="s">
        <v>132</v>
      </c>
      <c r="K25" s="281" t="s">
        <v>136</v>
      </c>
      <c r="L25" s="282" t="s">
        <v>132</v>
      </c>
      <c r="M25" s="282"/>
      <c r="N25" s="286" t="s">
        <v>29</v>
      </c>
      <c r="O25" s="283" t="s">
        <v>69</v>
      </c>
    </row>
    <row r="26" spans="1:15">
      <c r="A26" s="259" t="str">
        <f t="shared" si="0"/>
        <v>H 223 colin матовый ,может быть   с пф ,есть РР кант в цвет</v>
      </c>
      <c r="B26" s="674"/>
      <c r="C26" s="280" t="s">
        <v>156</v>
      </c>
      <c r="D26" s="281">
        <v>1</v>
      </c>
      <c r="E26" s="281" t="s">
        <v>133</v>
      </c>
      <c r="F26" s="281" t="s">
        <v>122</v>
      </c>
      <c r="G26" s="3" t="s">
        <v>20</v>
      </c>
      <c r="H26" s="281" t="s">
        <v>132</v>
      </c>
      <c r="I26" s="281" t="s">
        <v>136</v>
      </c>
      <c r="J26" s="235" t="s">
        <v>132</v>
      </c>
      <c r="K26" s="281" t="s">
        <v>136</v>
      </c>
      <c r="L26" s="282" t="s">
        <v>60</v>
      </c>
      <c r="M26" s="282" t="s">
        <v>157</v>
      </c>
      <c r="N26" s="285" t="s">
        <v>132</v>
      </c>
      <c r="O26" s="283"/>
    </row>
    <row r="27" spans="1:15">
      <c r="A27" s="259" t="str">
        <f t="shared" si="0"/>
        <v>Н 317   cera  структурный  ,может быть    с кантом  ,есть РР кант в цвет</v>
      </c>
      <c r="B27" s="674"/>
      <c r="C27" s="290" t="s">
        <v>33</v>
      </c>
      <c r="D27" s="291">
        <v>2</v>
      </c>
      <c r="E27" s="281" t="s">
        <v>18</v>
      </c>
      <c r="F27" s="3" t="s">
        <v>19</v>
      </c>
      <c r="G27" s="3" t="s">
        <v>20</v>
      </c>
      <c r="H27" s="281" t="s">
        <v>136</v>
      </c>
      <c r="I27" s="282" t="s">
        <v>136</v>
      </c>
      <c r="J27" s="235" t="s">
        <v>132</v>
      </c>
      <c r="K27" s="281" t="s">
        <v>132</v>
      </c>
      <c r="L27" s="282" t="s">
        <v>132</v>
      </c>
      <c r="M27" s="3"/>
      <c r="N27" s="292" t="s">
        <v>29</v>
      </c>
      <c r="O27" s="293" t="s">
        <v>491</v>
      </c>
    </row>
    <row r="28" spans="1:15">
      <c r="A28" s="259" t="str">
        <f t="shared" si="0"/>
        <v>H 437  cera  структурный  ,может быть   с пф и кантом  ,есть РР кант в цвет</v>
      </c>
      <c r="B28" s="674"/>
      <c r="C28" s="280" t="s">
        <v>34</v>
      </c>
      <c r="D28" s="281">
        <v>2</v>
      </c>
      <c r="E28" s="281" t="s">
        <v>18</v>
      </c>
      <c r="F28" s="281" t="s">
        <v>32</v>
      </c>
      <c r="G28" s="3" t="s">
        <v>20</v>
      </c>
      <c r="H28" s="282" t="s">
        <v>136</v>
      </c>
      <c r="I28" s="282" t="s">
        <v>136</v>
      </c>
      <c r="J28" s="235" t="s">
        <v>132</v>
      </c>
      <c r="K28" s="281" t="s">
        <v>136</v>
      </c>
      <c r="L28" s="282" t="s">
        <v>132</v>
      </c>
      <c r="M28" s="282"/>
      <c r="N28" s="286" t="s">
        <v>29</v>
      </c>
      <c r="O28" s="283" t="s">
        <v>495</v>
      </c>
    </row>
    <row r="29" spans="1:15">
      <c r="A29" s="259" t="str">
        <f t="shared" si="0"/>
        <v>JK 372 cera  структурный  ,может быть   с пф и кантом  ,есть РР кант в цвет</v>
      </c>
      <c r="B29" s="674"/>
      <c r="C29" s="280" t="s">
        <v>158</v>
      </c>
      <c r="D29" s="281">
        <v>2</v>
      </c>
      <c r="E29" s="281" t="s">
        <v>18</v>
      </c>
      <c r="F29" s="281" t="s">
        <v>32</v>
      </c>
      <c r="G29" s="3" t="s">
        <v>20</v>
      </c>
      <c r="H29" s="282" t="s">
        <v>136</v>
      </c>
      <c r="I29" s="281" t="s">
        <v>136</v>
      </c>
      <c r="J29" s="235" t="s">
        <v>132</v>
      </c>
      <c r="K29" s="281" t="s">
        <v>136</v>
      </c>
      <c r="L29" s="282" t="s">
        <v>132</v>
      </c>
      <c r="M29" s="282"/>
      <c r="N29" s="286" t="s">
        <v>29</v>
      </c>
      <c r="O29" s="283" t="s">
        <v>492</v>
      </c>
    </row>
    <row r="30" spans="1:15">
      <c r="A30" s="259" t="str">
        <f t="shared" si="0"/>
        <v>JK 583 cera  структурный  ,может быть   с пф и кантом  ,есть РР кант в цвет</v>
      </c>
      <c r="B30" s="674"/>
      <c r="C30" s="280" t="s">
        <v>160</v>
      </c>
      <c r="D30" s="281">
        <v>2</v>
      </c>
      <c r="E30" s="281" t="s">
        <v>18</v>
      </c>
      <c r="F30" s="281" t="s">
        <v>32</v>
      </c>
      <c r="G30" s="3" t="s">
        <v>20</v>
      </c>
      <c r="H30" s="281" t="s">
        <v>132</v>
      </c>
      <c r="I30" s="282" t="s">
        <v>136</v>
      </c>
      <c r="J30" s="235" t="s">
        <v>132</v>
      </c>
      <c r="K30" s="281" t="s">
        <v>136</v>
      </c>
      <c r="L30" s="282" t="s">
        <v>132</v>
      </c>
      <c r="M30" s="282" t="s">
        <v>144</v>
      </c>
      <c r="N30" s="286" t="s">
        <v>29</v>
      </c>
      <c r="O30" s="283" t="s">
        <v>494</v>
      </c>
    </row>
    <row r="31" spans="1:15">
      <c r="A31" s="259" t="str">
        <f t="shared" si="0"/>
        <v>JK 749 cera  структурный  ,может быть    с кантом  ,есть РР кант в цвет</v>
      </c>
      <c r="B31" s="674"/>
      <c r="C31" s="280" t="s">
        <v>161</v>
      </c>
      <c r="D31" s="281">
        <v>2</v>
      </c>
      <c r="E31" s="281" t="s">
        <v>18</v>
      </c>
      <c r="F31" s="3" t="s">
        <v>19</v>
      </c>
      <c r="G31" s="3" t="s">
        <v>20</v>
      </c>
      <c r="H31" s="282" t="s">
        <v>136</v>
      </c>
      <c r="I31" s="282" t="s">
        <v>136</v>
      </c>
      <c r="J31" s="235" t="s">
        <v>132</v>
      </c>
      <c r="K31" s="284" t="s">
        <v>24</v>
      </c>
      <c r="L31" s="282" t="s">
        <v>132</v>
      </c>
      <c r="M31" s="282"/>
      <c r="N31" s="286" t="s">
        <v>29</v>
      </c>
      <c r="O31" s="283" t="s">
        <v>71</v>
      </c>
    </row>
    <row r="32" spans="1:15">
      <c r="A32" s="259" t="str">
        <f t="shared" si="0"/>
        <v>KBV 932 sentira   суперматовый ,может быть    с кантом  ,есть РР кант в цвет</v>
      </c>
      <c r="B32" s="674"/>
      <c r="C32" s="280" t="s">
        <v>162</v>
      </c>
      <c r="D32" s="281">
        <v>2</v>
      </c>
      <c r="E32" s="281" t="s">
        <v>27</v>
      </c>
      <c r="F32" s="3" t="s">
        <v>19</v>
      </c>
      <c r="G32" s="3" t="s">
        <v>20</v>
      </c>
      <c r="H32" s="282" t="s">
        <v>136</v>
      </c>
      <c r="I32" s="282" t="s">
        <v>136</v>
      </c>
      <c r="J32" s="235" t="s">
        <v>132</v>
      </c>
      <c r="K32" s="281" t="s">
        <v>132</v>
      </c>
      <c r="L32" s="282" t="s">
        <v>132</v>
      </c>
      <c r="M32" s="282"/>
      <c r="N32" s="286" t="s">
        <v>29</v>
      </c>
      <c r="O32" s="283" t="s">
        <v>496</v>
      </c>
    </row>
    <row r="33" spans="1:15">
      <c r="A33" s="259" t="str">
        <f t="shared" si="0"/>
        <v>MAA 210 sentira new 19 суперматовый ,может быть    с кантом  ,есть - кант в цвет</v>
      </c>
      <c r="B33" s="674"/>
      <c r="C33" s="321" t="s">
        <v>35</v>
      </c>
      <c r="D33" s="284">
        <v>2</v>
      </c>
      <c r="E33" s="284" t="s">
        <v>27</v>
      </c>
      <c r="F33" s="322" t="s">
        <v>19</v>
      </c>
      <c r="G33" s="284" t="s">
        <v>132</v>
      </c>
      <c r="H33" s="324" t="s">
        <v>21</v>
      </c>
      <c r="I33" s="322" t="s">
        <v>132</v>
      </c>
      <c r="J33" s="322" t="s">
        <v>132</v>
      </c>
      <c r="K33" s="322" t="s">
        <v>132</v>
      </c>
      <c r="L33" s="322" t="s">
        <v>132</v>
      </c>
      <c r="M33" s="322" t="s">
        <v>132</v>
      </c>
      <c r="N33" s="325" t="s">
        <v>29</v>
      </c>
      <c r="O33" s="323" t="s">
        <v>493</v>
      </c>
    </row>
    <row r="34" spans="1:15">
      <c r="A34" s="259" t="str">
        <f t="shared" si="0"/>
        <v>MA 740 piatta  структурный  ,может быть   с пф ,есть только HPL кант в цвет</v>
      </c>
      <c r="B34" s="674"/>
      <c r="C34" s="321" t="s">
        <v>321</v>
      </c>
      <c r="D34" s="284">
        <v>2</v>
      </c>
      <c r="E34" s="284" t="s">
        <v>18</v>
      </c>
      <c r="F34" s="284" t="s">
        <v>122</v>
      </c>
      <c r="G34" s="284" t="s">
        <v>25</v>
      </c>
      <c r="H34" s="284" t="s">
        <v>132</v>
      </c>
      <c r="I34" s="284" t="s">
        <v>132</v>
      </c>
      <c r="J34" s="284" t="s">
        <v>132</v>
      </c>
      <c r="K34" s="284" t="s">
        <v>136</v>
      </c>
      <c r="L34" s="284" t="s">
        <v>132</v>
      </c>
      <c r="M34" s="284"/>
      <c r="N34" s="325" t="s">
        <v>29</v>
      </c>
      <c r="O34" s="323" t="s">
        <v>495</v>
      </c>
    </row>
    <row r="35" spans="1:15">
      <c r="A35" s="259" t="str">
        <f t="shared" si="0"/>
        <v>MAI 425 piatta структурный  ,может быть    с кантом  ,есть РР кант в цвет</v>
      </c>
      <c r="B35" s="674"/>
      <c r="C35" s="280" t="s">
        <v>288</v>
      </c>
      <c r="D35" s="281">
        <v>2</v>
      </c>
      <c r="E35" s="281" t="s">
        <v>18</v>
      </c>
      <c r="F35" s="3" t="s">
        <v>19</v>
      </c>
      <c r="G35" s="3" t="s">
        <v>20</v>
      </c>
      <c r="H35" s="282" t="s">
        <v>136</v>
      </c>
      <c r="I35" s="282" t="s">
        <v>136</v>
      </c>
      <c r="J35" s="281" t="s">
        <v>132</v>
      </c>
      <c r="K35" s="284" t="s">
        <v>24</v>
      </c>
      <c r="L35" s="282" t="s">
        <v>132</v>
      </c>
      <c r="M35" s="282"/>
      <c r="N35" s="286" t="s">
        <v>29</v>
      </c>
      <c r="O35" s="283" t="s">
        <v>494</v>
      </c>
    </row>
    <row r="36" spans="1:15">
      <c r="A36" s="259" t="str">
        <f t="shared" si="0"/>
        <v>ME 477 cera new 19 структурный  ,может быть    с кантом  ,есть РР кант в цвет</v>
      </c>
      <c r="B36" s="674"/>
      <c r="C36" s="280" t="s">
        <v>36</v>
      </c>
      <c r="D36" s="281">
        <v>2</v>
      </c>
      <c r="E36" s="281" t="s">
        <v>18</v>
      </c>
      <c r="F36" s="3" t="s">
        <v>19</v>
      </c>
      <c r="G36" s="3" t="s">
        <v>20</v>
      </c>
      <c r="H36" s="279" t="s">
        <v>21</v>
      </c>
      <c r="I36" s="279" t="s">
        <v>21</v>
      </c>
      <c r="J36" s="281" t="s">
        <v>132</v>
      </c>
      <c r="K36" s="281" t="s">
        <v>132</v>
      </c>
      <c r="L36" s="281" t="s">
        <v>132</v>
      </c>
      <c r="M36" s="281" t="s">
        <v>132</v>
      </c>
      <c r="N36" s="286" t="s">
        <v>29</v>
      </c>
      <c r="O36" s="283" t="s">
        <v>497</v>
      </c>
    </row>
    <row r="37" spans="1:15">
      <c r="A37" s="259" t="str">
        <f t="shared" si="0"/>
        <v>ME 873 cera структурный  ,может быть    с кантом  ,есть РР кант в цвет</v>
      </c>
      <c r="B37" s="674"/>
      <c r="C37" s="280" t="s">
        <v>164</v>
      </c>
      <c r="D37" s="281">
        <v>2</v>
      </c>
      <c r="E37" s="281" t="s">
        <v>18</v>
      </c>
      <c r="F37" s="3" t="s">
        <v>19</v>
      </c>
      <c r="G37" s="3" t="s">
        <v>20</v>
      </c>
      <c r="H37" s="282" t="s">
        <v>136</v>
      </c>
      <c r="I37" s="281" t="s">
        <v>136</v>
      </c>
      <c r="J37" s="281" t="s">
        <v>132</v>
      </c>
      <c r="K37" s="281" t="s">
        <v>132</v>
      </c>
      <c r="L37" s="282" t="s">
        <v>132</v>
      </c>
      <c r="M37" s="282"/>
      <c r="N37" s="296" t="s">
        <v>29</v>
      </c>
      <c r="O37" s="283" t="s">
        <v>497</v>
      </c>
    </row>
    <row r="38" spans="1:15">
      <c r="A38" s="259" t="str">
        <f t="shared" si="0"/>
        <v>S 347 cera  структурный  ,может быть   с пф ,есть РР кант в цвет</v>
      </c>
      <c r="B38" s="674"/>
      <c r="C38" s="280" t="s">
        <v>167</v>
      </c>
      <c r="D38" s="281">
        <v>2</v>
      </c>
      <c r="E38" s="281" t="s">
        <v>18</v>
      </c>
      <c r="F38" s="281" t="s">
        <v>122</v>
      </c>
      <c r="G38" s="3" t="s">
        <v>20</v>
      </c>
      <c r="H38" s="281"/>
      <c r="I38" s="282" t="s">
        <v>136</v>
      </c>
      <c r="J38" s="281"/>
      <c r="K38" s="281" t="s">
        <v>136</v>
      </c>
      <c r="L38" s="282" t="s">
        <v>132</v>
      </c>
      <c r="M38" s="282"/>
      <c r="N38" s="296" t="s">
        <v>29</v>
      </c>
      <c r="O38" s="283" t="s">
        <v>492</v>
      </c>
    </row>
    <row r="39" spans="1:15">
      <c r="A39" s="259" t="str">
        <f t="shared" si="0"/>
        <v>SC 114 piatta структурный  ,может быть    с кантом  ,есть РР кант в цвет</v>
      </c>
      <c r="B39" s="674"/>
      <c r="C39" s="294" t="s">
        <v>328</v>
      </c>
      <c r="D39" s="285">
        <v>2</v>
      </c>
      <c r="E39" s="285" t="s">
        <v>18</v>
      </c>
      <c r="F39" s="3" t="s">
        <v>19</v>
      </c>
      <c r="G39" s="3" t="s">
        <v>20</v>
      </c>
      <c r="H39" s="282" t="s">
        <v>136</v>
      </c>
      <c r="I39" s="282" t="s">
        <v>136</v>
      </c>
      <c r="J39" s="281" t="s">
        <v>132</v>
      </c>
      <c r="K39" s="281" t="s">
        <v>132</v>
      </c>
      <c r="L39" s="282" t="s">
        <v>132</v>
      </c>
      <c r="M39" s="282"/>
      <c r="N39" s="286" t="s">
        <v>29</v>
      </c>
      <c r="O39" s="295" t="s">
        <v>497</v>
      </c>
    </row>
    <row r="40" spans="1:15">
      <c r="A40" s="259" t="str">
        <f t="shared" si="0"/>
        <v>SL 335   scivaro структурный  ,может быть   с пф ,есть РР кант в цвет</v>
      </c>
      <c r="B40" s="674"/>
      <c r="C40" s="280" t="s">
        <v>168</v>
      </c>
      <c r="D40" s="281">
        <v>2</v>
      </c>
      <c r="E40" s="281" t="s">
        <v>18</v>
      </c>
      <c r="F40" s="281" t="s">
        <v>122</v>
      </c>
      <c r="G40" s="3" t="s">
        <v>20</v>
      </c>
      <c r="H40" s="281" t="s">
        <v>132</v>
      </c>
      <c r="I40" s="281" t="s">
        <v>136</v>
      </c>
      <c r="J40" s="281" t="s">
        <v>132</v>
      </c>
      <c r="K40" s="281" t="s">
        <v>136</v>
      </c>
      <c r="L40" s="282" t="s">
        <v>132</v>
      </c>
      <c r="M40" s="281"/>
      <c r="N40" s="286" t="s">
        <v>29</v>
      </c>
      <c r="O40" s="283" t="s">
        <v>492</v>
      </c>
    </row>
    <row r="41" spans="1:15">
      <c r="A41" s="259" t="str">
        <f t="shared" si="0"/>
        <v>SL 384   scivaro структурный  ,может быть   с пф ,есть только HPL кант в цвет</v>
      </c>
      <c r="B41" s="674"/>
      <c r="C41" s="321" t="s">
        <v>169</v>
      </c>
      <c r="D41" s="284">
        <v>2</v>
      </c>
      <c r="E41" s="284" t="s">
        <v>18</v>
      </c>
      <c r="F41" s="284" t="s">
        <v>122</v>
      </c>
      <c r="G41" s="284" t="s">
        <v>25</v>
      </c>
      <c r="H41" s="284" t="s">
        <v>132</v>
      </c>
      <c r="I41" s="284" t="s">
        <v>132</v>
      </c>
      <c r="J41" s="284" t="s">
        <v>132</v>
      </c>
      <c r="K41" s="284" t="s">
        <v>136</v>
      </c>
      <c r="L41" s="284" t="s">
        <v>61</v>
      </c>
      <c r="M41" s="284" t="s">
        <v>62</v>
      </c>
      <c r="N41" s="323" t="s">
        <v>132</v>
      </c>
      <c r="O41" s="323"/>
    </row>
    <row r="42" spans="1:15">
      <c r="A42" s="259" t="str">
        <f t="shared" si="0"/>
        <v>Т 432 pore f матовый ,может быть   с пф ,есть только HPL кант в цвет</v>
      </c>
      <c r="B42" s="674"/>
      <c r="C42" s="321" t="s">
        <v>172</v>
      </c>
      <c r="D42" s="284">
        <v>1</v>
      </c>
      <c r="E42" s="284" t="s">
        <v>133</v>
      </c>
      <c r="F42" s="284" t="s">
        <v>122</v>
      </c>
      <c r="G42" s="284" t="s">
        <v>25</v>
      </c>
      <c r="H42" s="284" t="s">
        <v>132</v>
      </c>
      <c r="I42" s="284" t="s">
        <v>132</v>
      </c>
      <c r="J42" s="284" t="s">
        <v>132</v>
      </c>
      <c r="K42" s="284" t="s">
        <v>136</v>
      </c>
      <c r="L42" s="284" t="s">
        <v>132</v>
      </c>
      <c r="M42" s="284"/>
      <c r="N42" s="326" t="s">
        <v>29</v>
      </c>
      <c r="O42" s="323" t="s">
        <v>495</v>
      </c>
    </row>
    <row r="43" spans="1:15">
      <c r="A43" s="259" t="str">
        <f t="shared" si="0"/>
        <v>TV 374  colin матовый ,может быть   с пф ,есть только HPL кант в цвет</v>
      </c>
      <c r="B43" s="674"/>
      <c r="C43" s="280" t="s">
        <v>173</v>
      </c>
      <c r="D43" s="281">
        <v>1</v>
      </c>
      <c r="E43" s="281" t="s">
        <v>133</v>
      </c>
      <c r="F43" s="281" t="s">
        <v>122</v>
      </c>
      <c r="G43" s="281" t="s">
        <v>25</v>
      </c>
      <c r="H43" s="281" t="s">
        <v>132</v>
      </c>
      <c r="I43" s="281" t="s">
        <v>132</v>
      </c>
      <c r="J43" s="281" t="s">
        <v>132</v>
      </c>
      <c r="K43" s="281" t="s">
        <v>136</v>
      </c>
      <c r="L43" s="282" t="s">
        <v>136</v>
      </c>
      <c r="M43" s="281" t="s">
        <v>151</v>
      </c>
      <c r="N43" s="281" t="s">
        <v>132</v>
      </c>
      <c r="O43" s="283"/>
    </row>
    <row r="44" spans="1:15" ht="15.75" thickBot="1">
      <c r="A44" s="259" t="str">
        <f t="shared" si="0"/>
        <v>WE 716 pore f матовый ,может быть   с пф ,есть выведен  кант в цвет</v>
      </c>
      <c r="B44" s="674"/>
      <c r="C44" s="321" t="s">
        <v>174</v>
      </c>
      <c r="D44" s="284">
        <v>1</v>
      </c>
      <c r="E44" s="284" t="s">
        <v>133</v>
      </c>
      <c r="F44" s="284" t="s">
        <v>122</v>
      </c>
      <c r="G44" s="320" t="s">
        <v>70</v>
      </c>
      <c r="H44" s="284" t="s">
        <v>132</v>
      </c>
      <c r="I44" s="284" t="s">
        <v>136</v>
      </c>
      <c r="J44" s="284" t="s">
        <v>132</v>
      </c>
      <c r="K44" s="284" t="s">
        <v>136</v>
      </c>
      <c r="L44" s="284" t="s">
        <v>132</v>
      </c>
      <c r="M44" s="284" t="s">
        <v>175</v>
      </c>
      <c r="N44" s="326" t="s">
        <v>29</v>
      </c>
      <c r="O44" s="323" t="s">
        <v>31</v>
      </c>
    </row>
    <row r="45" spans="1:15" ht="15.75" thickBot="1">
      <c r="A45" s="259" t="str">
        <f t="shared" si="0"/>
        <v>D 6158 H Perlmat/Malaga Blau  матовый ,может быть   с кантом  ,есть - кант в цвет</v>
      </c>
      <c r="B45" s="674"/>
      <c r="C45" s="327" t="s">
        <v>37</v>
      </c>
      <c r="D45" s="320">
        <v>4</v>
      </c>
      <c r="E45" s="320" t="s">
        <v>133</v>
      </c>
      <c r="F45" s="320" t="s">
        <v>38</v>
      </c>
      <c r="G45" s="320" t="s">
        <v>132</v>
      </c>
      <c r="H45" s="328" t="s">
        <v>21</v>
      </c>
      <c r="I45" s="320" t="s">
        <v>132</v>
      </c>
      <c r="J45" s="320" t="s">
        <v>132</v>
      </c>
      <c r="K45" s="320" t="s">
        <v>132</v>
      </c>
      <c r="L45" s="320" t="s">
        <v>132</v>
      </c>
      <c r="M45" s="320" t="s">
        <v>132</v>
      </c>
      <c r="N45" s="320" t="s">
        <v>132</v>
      </c>
      <c r="O45" s="329" t="s">
        <v>132</v>
      </c>
    </row>
    <row r="46" spans="1:15" ht="14.45" customHeight="1">
      <c r="A46" s="259" t="str">
        <f t="shared" si="0"/>
        <v>Декор  ,может быть    ,есть  кант в цвет</v>
      </c>
      <c r="B46" s="675"/>
      <c r="C46" s="663" t="s">
        <v>3</v>
      </c>
      <c r="D46" s="272"/>
      <c r="E46" s="272"/>
      <c r="F46" s="272"/>
      <c r="G46" s="272"/>
      <c r="H46" s="678" t="s">
        <v>8</v>
      </c>
      <c r="I46" s="651" t="s">
        <v>9</v>
      </c>
      <c r="J46" s="651" t="s">
        <v>39</v>
      </c>
      <c r="K46" s="651" t="s">
        <v>40</v>
      </c>
      <c r="L46" s="651" t="s">
        <v>41</v>
      </c>
      <c r="M46" s="659" t="s">
        <v>13</v>
      </c>
      <c r="N46" s="651" t="s">
        <v>42</v>
      </c>
      <c r="O46" s="654" t="s">
        <v>498</v>
      </c>
    </row>
    <row r="47" spans="1:15">
      <c r="A47" s="259" t="str">
        <f t="shared" si="0"/>
        <v xml:space="preserve">  ,может быть    ,есть  кант в цвет</v>
      </c>
      <c r="B47" s="676"/>
      <c r="C47" s="664"/>
      <c r="D47" s="272"/>
      <c r="E47" s="272"/>
      <c r="F47" s="272"/>
      <c r="G47" s="272"/>
      <c r="H47" s="679"/>
      <c r="I47" s="652"/>
      <c r="J47" s="652"/>
      <c r="K47" s="652"/>
      <c r="L47" s="652"/>
      <c r="M47" s="660"/>
      <c r="N47" s="652"/>
      <c r="O47" s="655"/>
    </row>
    <row r="48" spans="1:15">
      <c r="A48" s="259" t="str">
        <f t="shared" si="0"/>
        <v xml:space="preserve">  ,может быть    ,есть  кант в цвет</v>
      </c>
      <c r="B48" s="676"/>
      <c r="C48" s="664"/>
      <c r="D48" s="272"/>
      <c r="E48" s="272"/>
      <c r="F48" s="272"/>
      <c r="G48" s="272"/>
      <c r="H48" s="680"/>
      <c r="I48" s="652"/>
      <c r="J48" s="652"/>
      <c r="K48" s="652"/>
      <c r="L48" s="652"/>
      <c r="M48" s="660"/>
      <c r="N48" s="652"/>
      <c r="O48" s="655"/>
    </row>
    <row r="49" spans="1:15" ht="15.75" thickBot="1">
      <c r="A49" s="259" t="str">
        <f t="shared" si="0"/>
        <v xml:space="preserve">  ,может быть    ,есть  кант в цвет</v>
      </c>
      <c r="B49" s="677"/>
      <c r="C49" s="665"/>
      <c r="D49" s="272"/>
      <c r="E49" s="272"/>
      <c r="F49" s="272"/>
      <c r="G49" s="272"/>
      <c r="H49" s="680"/>
      <c r="I49" s="653"/>
      <c r="J49" s="653"/>
      <c r="K49" s="653"/>
      <c r="L49" s="653"/>
      <c r="M49" s="660"/>
      <c r="N49" s="653"/>
      <c r="O49" s="656"/>
    </row>
    <row r="50" spans="1:15">
      <c r="A50" s="259" t="str">
        <f t="shared" si="0"/>
        <v>А 320 brill глянец  ,может быть   с кантом  ,есть 3Д кант в цвет</v>
      </c>
      <c r="B50" s="683" t="s">
        <v>134</v>
      </c>
      <c r="C50" s="297" t="s">
        <v>176</v>
      </c>
      <c r="D50" s="298">
        <v>3</v>
      </c>
      <c r="E50" s="298" t="s">
        <v>224</v>
      </c>
      <c r="F50" s="298" t="s">
        <v>38</v>
      </c>
      <c r="G50" s="298" t="s">
        <v>476</v>
      </c>
      <c r="H50" s="298" t="s">
        <v>136</v>
      </c>
      <c r="I50" s="299" t="s">
        <v>132</v>
      </c>
      <c r="J50" s="298" t="s">
        <v>136</v>
      </c>
      <c r="K50" s="298" t="s">
        <v>132</v>
      </c>
      <c r="L50" s="301" t="s">
        <v>64</v>
      </c>
      <c r="M50" s="274" t="s">
        <v>166</v>
      </c>
      <c r="N50" s="298" t="s">
        <v>132</v>
      </c>
      <c r="O50" s="300" t="s">
        <v>132</v>
      </c>
    </row>
    <row r="51" spans="1:15">
      <c r="A51" s="259" t="str">
        <f t="shared" si="0"/>
        <v>A 222 brill глянец  ,может быть   с кантом  ,есть РР  кант в цвет</v>
      </c>
      <c r="B51" s="683"/>
      <c r="C51" s="280" t="s">
        <v>177</v>
      </c>
      <c r="D51" s="281">
        <v>3</v>
      </c>
      <c r="E51" s="281" t="s">
        <v>224</v>
      </c>
      <c r="F51" s="281" t="s">
        <v>38</v>
      </c>
      <c r="G51" s="281" t="s">
        <v>44</v>
      </c>
      <c r="H51" s="281" t="s">
        <v>136</v>
      </c>
      <c r="I51" s="282" t="s">
        <v>45</v>
      </c>
      <c r="J51" s="281" t="s">
        <v>132</v>
      </c>
      <c r="K51" s="281" t="s">
        <v>132</v>
      </c>
      <c r="L51" s="284" t="s">
        <v>63</v>
      </c>
      <c r="M51" s="3"/>
      <c r="N51" s="281" t="s">
        <v>132</v>
      </c>
      <c r="O51" s="283" t="s">
        <v>132</v>
      </c>
    </row>
    <row r="52" spans="1:15">
      <c r="A52" s="259" t="str">
        <f t="shared" si="0"/>
        <v>BN 230  brill глянец  ,может быть   с кантом  ,есть РР кант в цвет</v>
      </c>
      <c r="B52" s="683"/>
      <c r="C52" s="280" t="s">
        <v>180</v>
      </c>
      <c r="D52" s="281">
        <v>3</v>
      </c>
      <c r="E52" s="281" t="s">
        <v>224</v>
      </c>
      <c r="F52" s="281" t="s">
        <v>38</v>
      </c>
      <c r="G52" s="281" t="s">
        <v>20</v>
      </c>
      <c r="H52" s="282" t="s">
        <v>136</v>
      </c>
      <c r="I52" s="282" t="s">
        <v>136</v>
      </c>
      <c r="J52" s="281" t="s">
        <v>132</v>
      </c>
      <c r="K52" s="281" t="s">
        <v>132</v>
      </c>
      <c r="L52" s="284" t="s">
        <v>63</v>
      </c>
      <c r="M52" s="282"/>
      <c r="N52" s="281" t="s">
        <v>132</v>
      </c>
      <c r="O52" s="283" t="s">
        <v>132</v>
      </c>
    </row>
    <row r="53" spans="1:15">
      <c r="A53" s="259" t="str">
        <f t="shared" si="0"/>
        <v>C 172  brill глянец  ,может быть   с кантом  ,есть РР кант в цвет</v>
      </c>
      <c r="B53" s="683"/>
      <c r="C53" s="280" t="s">
        <v>181</v>
      </c>
      <c r="D53" s="281">
        <v>3</v>
      </c>
      <c r="E53" s="281" t="s">
        <v>224</v>
      </c>
      <c r="F53" s="281" t="s">
        <v>38</v>
      </c>
      <c r="G53" s="281" t="s">
        <v>20</v>
      </c>
      <c r="H53" s="282" t="s">
        <v>136</v>
      </c>
      <c r="I53" s="282" t="s">
        <v>136</v>
      </c>
      <c r="J53" s="281" t="s">
        <v>132</v>
      </c>
      <c r="K53" s="281" t="s">
        <v>132</v>
      </c>
      <c r="L53" s="301" t="s">
        <v>64</v>
      </c>
      <c r="M53" s="282" t="s">
        <v>170</v>
      </c>
      <c r="N53" s="281" t="s">
        <v>132</v>
      </c>
      <c r="O53" s="283" t="s">
        <v>132</v>
      </c>
    </row>
    <row r="54" spans="1:15">
      <c r="A54" s="259" t="str">
        <f t="shared" si="0"/>
        <v>ES 781 brill глянец  ,может быть   с кантом  ,есть 3Д кант в цвет</v>
      </c>
      <c r="B54" s="683"/>
      <c r="C54" s="321" t="s">
        <v>183</v>
      </c>
      <c r="D54" s="284">
        <v>3</v>
      </c>
      <c r="E54" s="284" t="s">
        <v>224</v>
      </c>
      <c r="F54" s="284" t="s">
        <v>38</v>
      </c>
      <c r="G54" s="284" t="s">
        <v>476</v>
      </c>
      <c r="H54" s="284" t="s">
        <v>136</v>
      </c>
      <c r="I54" s="284" t="s">
        <v>132</v>
      </c>
      <c r="J54" s="284" t="s">
        <v>136</v>
      </c>
      <c r="K54" s="284" t="s">
        <v>132</v>
      </c>
      <c r="L54" s="284" t="s">
        <v>64</v>
      </c>
      <c r="M54" s="284" t="s">
        <v>170</v>
      </c>
      <c r="N54" s="284" t="s">
        <v>132</v>
      </c>
      <c r="O54" s="323" t="s">
        <v>132</v>
      </c>
    </row>
    <row r="55" spans="1:15">
      <c r="A55" s="259" t="str">
        <f t="shared" si="0"/>
        <v>GT 612brill глянец  ,может быть   с кантом  ,есть 3Д кант в цвет</v>
      </c>
      <c r="B55" s="683"/>
      <c r="C55" s="321" t="s">
        <v>184</v>
      </c>
      <c r="D55" s="284">
        <v>3</v>
      </c>
      <c r="E55" s="284" t="s">
        <v>224</v>
      </c>
      <c r="F55" s="284" t="s">
        <v>38</v>
      </c>
      <c r="G55" s="284" t="s">
        <v>476</v>
      </c>
      <c r="H55" s="284" t="s">
        <v>136</v>
      </c>
      <c r="I55" s="284" t="s">
        <v>132</v>
      </c>
      <c r="J55" s="284" t="s">
        <v>136</v>
      </c>
      <c r="K55" s="284" t="s">
        <v>132</v>
      </c>
      <c r="L55" s="284" t="s">
        <v>64</v>
      </c>
      <c r="M55" s="284" t="s">
        <v>185</v>
      </c>
      <c r="N55" s="284" t="s">
        <v>132</v>
      </c>
      <c r="O55" s="323" t="s">
        <v>132</v>
      </c>
    </row>
    <row r="56" spans="1:15">
      <c r="A56" s="259" t="str">
        <f t="shared" si="0"/>
        <v>GT 349 brill глянец  ,может быть   с пф ,есть только HPL кант в цвет</v>
      </c>
      <c r="B56" s="683"/>
      <c r="C56" s="321" t="s">
        <v>186</v>
      </c>
      <c r="D56" s="284">
        <v>3</v>
      </c>
      <c r="E56" s="284" t="s">
        <v>224</v>
      </c>
      <c r="F56" s="284" t="s">
        <v>122</v>
      </c>
      <c r="G56" s="284" t="s">
        <v>25</v>
      </c>
      <c r="H56" s="284" t="s">
        <v>132</v>
      </c>
      <c r="I56" s="284" t="s">
        <v>132</v>
      </c>
      <c r="J56" s="284" t="s">
        <v>132</v>
      </c>
      <c r="K56" s="284" t="s">
        <v>136</v>
      </c>
      <c r="L56" s="284" t="s">
        <v>64</v>
      </c>
      <c r="M56" s="284" t="s">
        <v>159</v>
      </c>
      <c r="N56" s="284" t="s">
        <v>132</v>
      </c>
      <c r="O56" s="323" t="s">
        <v>132</v>
      </c>
    </row>
    <row r="57" spans="1:15">
      <c r="A57" s="259" t="str">
        <f t="shared" si="0"/>
        <v>JK 372 brill глянец  ,может быть   с пф и кантом  ,есть РР кант в цвет</v>
      </c>
      <c r="B57" s="683"/>
      <c r="C57" s="280" t="s">
        <v>187</v>
      </c>
      <c r="D57" s="281">
        <v>3</v>
      </c>
      <c r="E57" s="281" t="s">
        <v>224</v>
      </c>
      <c r="F57" s="281" t="s">
        <v>32</v>
      </c>
      <c r="G57" s="281" t="s">
        <v>20</v>
      </c>
      <c r="H57" s="282" t="s">
        <v>136</v>
      </c>
      <c r="I57" s="281" t="s">
        <v>136</v>
      </c>
      <c r="J57" s="281" t="s">
        <v>132</v>
      </c>
      <c r="K57" s="282" t="s">
        <v>136</v>
      </c>
      <c r="L57" s="301" t="s">
        <v>64</v>
      </c>
      <c r="M57" s="282" t="s">
        <v>155</v>
      </c>
      <c r="N57" s="281" t="s">
        <v>132</v>
      </c>
      <c r="O57" s="283" t="s">
        <v>132</v>
      </c>
    </row>
    <row r="58" spans="1:15">
      <c r="A58" s="259" t="str">
        <f t="shared" si="0"/>
        <v>JK 583 brill глянец  ,может быть   с кантом  ,есть РР кант в цвет</v>
      </c>
      <c r="B58" s="683"/>
      <c r="C58" s="321" t="s">
        <v>188</v>
      </c>
      <c r="D58" s="284">
        <v>3</v>
      </c>
      <c r="E58" s="284" t="s">
        <v>224</v>
      </c>
      <c r="F58" s="284" t="s">
        <v>38</v>
      </c>
      <c r="G58" s="284" t="s">
        <v>20</v>
      </c>
      <c r="H58" s="284" t="s">
        <v>136</v>
      </c>
      <c r="I58" s="284" t="s">
        <v>136</v>
      </c>
      <c r="J58" s="284" t="s">
        <v>132</v>
      </c>
      <c r="K58" s="284" t="s">
        <v>132</v>
      </c>
      <c r="L58" s="284" t="s">
        <v>64</v>
      </c>
      <c r="M58" s="284" t="s">
        <v>144</v>
      </c>
      <c r="N58" s="284" t="s">
        <v>132</v>
      </c>
      <c r="O58" s="323" t="s">
        <v>132</v>
      </c>
    </row>
    <row r="59" spans="1:15">
      <c r="A59" s="259" t="str">
        <f t="shared" si="0"/>
        <v>H 317 brill глянец  ,может быть   с кантом  ,есть 3Д кант в цвет</v>
      </c>
      <c r="B59" s="683"/>
      <c r="C59" s="321" t="s">
        <v>189</v>
      </c>
      <c r="D59" s="284">
        <v>3</v>
      </c>
      <c r="E59" s="284" t="s">
        <v>224</v>
      </c>
      <c r="F59" s="284" t="s">
        <v>38</v>
      </c>
      <c r="G59" s="284" t="s">
        <v>476</v>
      </c>
      <c r="H59" s="284" t="s">
        <v>136</v>
      </c>
      <c r="I59" s="284" t="s">
        <v>132</v>
      </c>
      <c r="J59" s="284" t="s">
        <v>136</v>
      </c>
      <c r="K59" s="284" t="s">
        <v>132</v>
      </c>
      <c r="L59" s="284" t="s">
        <v>65</v>
      </c>
      <c r="M59" s="284" t="s">
        <v>179</v>
      </c>
      <c r="N59" s="284" t="s">
        <v>132</v>
      </c>
      <c r="O59" s="323" t="s">
        <v>132</v>
      </c>
    </row>
    <row r="60" spans="1:15">
      <c r="A60" s="259" t="str">
        <f t="shared" si="0"/>
        <v>М 372 brill глянец  ,может быть   с пф ,есть только HPL кант в цвет</v>
      </c>
      <c r="B60" s="683"/>
      <c r="C60" s="280" t="s">
        <v>342</v>
      </c>
      <c r="D60" s="281">
        <v>3</v>
      </c>
      <c r="E60" s="281" t="s">
        <v>224</v>
      </c>
      <c r="F60" s="281" t="s">
        <v>122</v>
      </c>
      <c r="G60" s="281" t="s">
        <v>25</v>
      </c>
      <c r="H60" s="281" t="s">
        <v>132</v>
      </c>
      <c r="I60" s="282" t="s">
        <v>132</v>
      </c>
      <c r="J60" s="281" t="s">
        <v>132</v>
      </c>
      <c r="K60" s="281" t="s">
        <v>136</v>
      </c>
      <c r="L60" s="284" t="s">
        <v>63</v>
      </c>
      <c r="M60" s="3"/>
      <c r="N60" s="281" t="s">
        <v>132</v>
      </c>
      <c r="O60" s="283" t="s">
        <v>132</v>
      </c>
    </row>
    <row r="61" spans="1:15">
      <c r="A61" s="259" t="str">
        <f t="shared" si="0"/>
        <v>MAA 210 brill   глянец  ,может быть   с кантом  ,есть РР кант в цвет</v>
      </c>
      <c r="B61" s="683"/>
      <c r="C61" s="280" t="s">
        <v>191</v>
      </c>
      <c r="D61" s="281">
        <v>3</v>
      </c>
      <c r="E61" s="281" t="s">
        <v>224</v>
      </c>
      <c r="F61" s="281" t="s">
        <v>38</v>
      </c>
      <c r="G61" s="281" t="s">
        <v>20</v>
      </c>
      <c r="H61" s="282" t="s">
        <v>136</v>
      </c>
      <c r="I61" s="282" t="s">
        <v>136</v>
      </c>
      <c r="J61" s="281"/>
      <c r="K61" s="281" t="s">
        <v>132</v>
      </c>
      <c r="L61" s="284" t="s">
        <v>63</v>
      </c>
      <c r="M61" s="3"/>
      <c r="N61" s="281" t="s">
        <v>132</v>
      </c>
      <c r="O61" s="283" t="s">
        <v>132</v>
      </c>
    </row>
    <row r="62" spans="1:15">
      <c r="A62" s="259" t="str">
        <f t="shared" si="0"/>
        <v>MAI 712 brill   глянец  ,может быть   с кантом  ,есть РР кант в цвет</v>
      </c>
      <c r="B62" s="683"/>
      <c r="C62" s="280" t="s">
        <v>192</v>
      </c>
      <c r="D62" s="281">
        <v>3</v>
      </c>
      <c r="E62" s="281" t="s">
        <v>224</v>
      </c>
      <c r="F62" s="281" t="s">
        <v>38</v>
      </c>
      <c r="G62" s="281" t="s">
        <v>20</v>
      </c>
      <c r="H62" s="282" t="s">
        <v>136</v>
      </c>
      <c r="I62" s="282" t="s">
        <v>136</v>
      </c>
      <c r="J62" s="281"/>
      <c r="K62" s="284" t="s">
        <v>24</v>
      </c>
      <c r="L62" s="284" t="s">
        <v>63</v>
      </c>
      <c r="M62" s="3"/>
      <c r="N62" s="281" t="s">
        <v>132</v>
      </c>
      <c r="O62" s="283" t="s">
        <v>132</v>
      </c>
    </row>
    <row r="63" spans="1:15">
      <c r="A63" s="259" t="str">
        <f t="shared" si="0"/>
        <v>МК 171 brill глянец  ,может быть   с пф и кантом  ,есть РР кант в цвет</v>
      </c>
      <c r="B63" s="683"/>
      <c r="C63" s="280" t="s">
        <v>194</v>
      </c>
      <c r="D63" s="281">
        <v>3</v>
      </c>
      <c r="E63" s="281" t="s">
        <v>224</v>
      </c>
      <c r="F63" s="281" t="s">
        <v>32</v>
      </c>
      <c r="G63" s="281" t="s">
        <v>20</v>
      </c>
      <c r="H63" s="282" t="s">
        <v>136</v>
      </c>
      <c r="I63" s="279" t="s">
        <v>21</v>
      </c>
      <c r="J63" s="284" t="s">
        <v>46</v>
      </c>
      <c r="K63" s="281" t="s">
        <v>136</v>
      </c>
      <c r="L63" s="284" t="s">
        <v>63</v>
      </c>
      <c r="M63" s="282" t="s">
        <v>170</v>
      </c>
      <c r="N63" s="281" t="s">
        <v>132</v>
      </c>
      <c r="O63" s="283" t="s">
        <v>132</v>
      </c>
    </row>
    <row r="64" spans="1:15">
      <c r="A64" s="259" t="str">
        <f t="shared" si="0"/>
        <v>МК 194 brill глянец  ,может быть   с пф и кантом  ,есть РР кант в цвет</v>
      </c>
      <c r="B64" s="683"/>
      <c r="C64" s="321" t="s">
        <v>195</v>
      </c>
      <c r="D64" s="284">
        <v>3</v>
      </c>
      <c r="E64" s="284" t="s">
        <v>224</v>
      </c>
      <c r="F64" s="284" t="s">
        <v>32</v>
      </c>
      <c r="G64" s="284" t="s">
        <v>20</v>
      </c>
      <c r="H64" s="284" t="s">
        <v>136</v>
      </c>
      <c r="I64" s="324" t="s">
        <v>21</v>
      </c>
      <c r="J64" s="284" t="s">
        <v>47</v>
      </c>
      <c r="K64" s="284" t="s">
        <v>136</v>
      </c>
      <c r="L64" s="284" t="s">
        <v>64</v>
      </c>
      <c r="M64" s="284" t="s">
        <v>170</v>
      </c>
      <c r="N64" s="284" t="s">
        <v>132</v>
      </c>
      <c r="O64" s="323" t="s">
        <v>132</v>
      </c>
    </row>
    <row r="65" spans="1:15" ht="15.75" thickBot="1">
      <c r="A65" s="259" t="str">
        <f t="shared" si="0"/>
        <v>ZO 173 brill глянец  ,может быть   с кантом  ,есть выведен  кант в цвет</v>
      </c>
      <c r="B65" s="684"/>
      <c r="C65" s="330" t="s">
        <v>197</v>
      </c>
      <c r="D65" s="320">
        <v>3</v>
      </c>
      <c r="E65" s="320" t="s">
        <v>224</v>
      </c>
      <c r="F65" s="320" t="s">
        <v>38</v>
      </c>
      <c r="G65" s="320" t="s">
        <v>70</v>
      </c>
      <c r="H65" s="320" t="s">
        <v>136</v>
      </c>
      <c r="I65" s="320" t="s">
        <v>132</v>
      </c>
      <c r="J65" s="320" t="s">
        <v>136</v>
      </c>
      <c r="K65" s="320" t="s">
        <v>132</v>
      </c>
      <c r="L65" s="284" t="s">
        <v>63</v>
      </c>
      <c r="M65" s="320" t="s">
        <v>198</v>
      </c>
      <c r="N65" s="320" t="s">
        <v>132</v>
      </c>
      <c r="O65" s="329" t="s">
        <v>132</v>
      </c>
    </row>
    <row r="66" spans="1:15">
      <c r="A66" s="259" t="str">
        <f>CONCATENATE(C66," ",E66," ,","может быть  "," ",F66," ", "есть ", G66," кант в цвет")</f>
        <v>ПРИМЕЧАНИЯ  ,может быть    есть  кант в цвет</v>
      </c>
      <c r="B66" s="636"/>
      <c r="C66" s="637" t="s">
        <v>48</v>
      </c>
      <c r="D66" s="302"/>
      <c r="E66" s="302"/>
      <c r="F66" s="302"/>
      <c r="G66" s="302"/>
      <c r="H66" s="639"/>
      <c r="I66" s="641"/>
      <c r="J66" s="641"/>
      <c r="K66" s="641"/>
      <c r="L66" s="641"/>
      <c r="M66" s="643"/>
      <c r="N66" s="303"/>
      <c r="O66" s="303"/>
    </row>
    <row r="67" spans="1:15" ht="15.75" thickBot="1">
      <c r="A67" s="259" t="str">
        <f>CONCATENATE(C67," ",E67," ,","может быть  "," ",F67," ", "есть ", G67," кант в цвет")</f>
        <v xml:space="preserve">  ,может быть    есть  кант в цвет</v>
      </c>
      <c r="B67" s="510"/>
      <c r="C67" s="638"/>
      <c r="D67" s="304"/>
      <c r="E67" s="304"/>
      <c r="F67" s="304"/>
      <c r="G67" s="304"/>
      <c r="H67" s="640"/>
      <c r="I67" s="642"/>
      <c r="J67" s="642"/>
      <c r="K67" s="642"/>
      <c r="L67" s="642"/>
      <c r="M67" s="644"/>
      <c r="N67" s="303"/>
      <c r="O67" s="303"/>
    </row>
    <row r="68" spans="1:15" ht="20.25">
      <c r="A68" s="259"/>
      <c r="B68" s="305" t="s">
        <v>49</v>
      </c>
      <c r="C68" s="306" t="s">
        <v>43</v>
      </c>
      <c r="D68" s="307" t="s">
        <v>50</v>
      </c>
      <c r="E68" s="307"/>
      <c r="F68" s="307"/>
      <c r="G68" s="307"/>
      <c r="H68" s="307"/>
      <c r="I68" s="307"/>
      <c r="J68" s="307"/>
    </row>
    <row r="69" spans="1:15" ht="20.25">
      <c r="A69" s="259"/>
      <c r="B69" s="305" t="s">
        <v>49</v>
      </c>
      <c r="C69" s="308" t="s">
        <v>51</v>
      </c>
      <c r="D69" s="307" t="s">
        <v>50</v>
      </c>
      <c r="E69" s="307"/>
      <c r="F69" s="307"/>
      <c r="G69" s="307"/>
      <c r="H69" s="307"/>
      <c r="I69" s="307"/>
      <c r="J69" s="307"/>
    </row>
    <row r="70" spans="1:15">
      <c r="A70" s="259"/>
      <c r="C70" s="309" t="s">
        <v>52</v>
      </c>
      <c r="D70" s="309"/>
      <c r="E70" s="309"/>
      <c r="F70" s="309"/>
      <c r="G70" s="309"/>
    </row>
    <row r="71" spans="1:15">
      <c r="A71" s="259"/>
    </row>
    <row r="72" spans="1:15">
      <c r="A72" s="259"/>
    </row>
    <row r="73" spans="1:15">
      <c r="A73" s="259"/>
    </row>
    <row r="74" spans="1:15">
      <c r="A74" s="259"/>
    </row>
    <row r="75" spans="1:15">
      <c r="A75" s="259"/>
    </row>
    <row r="76" spans="1:15">
      <c r="A76" s="259"/>
    </row>
    <row r="77" spans="1:15">
      <c r="A77" s="259"/>
    </row>
    <row r="78" spans="1:15">
      <c r="A78" s="259"/>
    </row>
    <row r="79" spans="1:15">
      <c r="A79" s="259"/>
    </row>
    <row r="80" spans="1:15">
      <c r="A80" s="259"/>
    </row>
    <row r="81" spans="1:1">
      <c r="A81" s="259"/>
    </row>
    <row r="82" spans="1:1">
      <c r="A82" s="259"/>
    </row>
    <row r="83" spans="1:1">
      <c r="A83" s="259"/>
    </row>
    <row r="84" spans="1:1">
      <c r="A84" s="259"/>
    </row>
    <row r="85" spans="1:1">
      <c r="A85" s="259"/>
    </row>
    <row r="86" spans="1:1">
      <c r="A86" s="259"/>
    </row>
    <row r="87" spans="1:1">
      <c r="A87" s="259"/>
    </row>
  </sheetData>
  <sheetProtection sheet="1" objects="1" scenarios="1"/>
  <autoFilter ref="B4:O70"/>
  <customSheetViews>
    <customSheetView guid="{5F5DAD46-8B02-430F-B4C6-6FE656EE202C}" scale="60" hiddenColumns="1">
      <selection activeCell="B9" sqref="A9:IV9"/>
      <pageMargins left="0.7" right="0.7" top="0.75" bottom="0.75" header="0.3" footer="0.3"/>
    </customSheetView>
  </customSheetViews>
  <mergeCells count="35">
    <mergeCell ref="B1:O2"/>
    <mergeCell ref="B3:O3"/>
    <mergeCell ref="J66:J67"/>
    <mergeCell ref="K66:K67"/>
    <mergeCell ref="O5:O6"/>
    <mergeCell ref="B7:B45"/>
    <mergeCell ref="B46:B49"/>
    <mergeCell ref="H46:H49"/>
    <mergeCell ref="I46:I49"/>
    <mergeCell ref="N5:N6"/>
    <mergeCell ref="B50:B65"/>
    <mergeCell ref="H5:H6"/>
    <mergeCell ref="I5:I6"/>
    <mergeCell ref="E5:E6"/>
    <mergeCell ref="F5:F6"/>
    <mergeCell ref="G5:G6"/>
    <mergeCell ref="J5:J6"/>
    <mergeCell ref="B5:B6"/>
    <mergeCell ref="C5:C6"/>
    <mergeCell ref="N46:N49"/>
    <mergeCell ref="O46:O49"/>
    <mergeCell ref="M5:M6"/>
    <mergeCell ref="M46:M49"/>
    <mergeCell ref="J46:J49"/>
    <mergeCell ref="K46:K49"/>
    <mergeCell ref="L46:L49"/>
    <mergeCell ref="K5:K6"/>
    <mergeCell ref="L5:L6"/>
    <mergeCell ref="C46:C49"/>
    <mergeCell ref="B66:B67"/>
    <mergeCell ref="C66:C67"/>
    <mergeCell ref="H66:H67"/>
    <mergeCell ref="I66:I67"/>
    <mergeCell ref="M66:M67"/>
    <mergeCell ref="L66:L67"/>
  </mergeCells>
  <phoneticPr fontId="83" type="noConversion"/>
  <dataValidations count="1">
    <dataValidation type="list" allowBlank="1" showInputMessage="1" showErrorMessage="1" sqref="D311">
      <formula1>$C$415:$C$474</formula1>
    </dataValidation>
  </dataValidations>
  <pageMargins left="0.25" right="0.25" top="0.75" bottom="0.75" header="0.3" footer="0.3"/>
  <pageSetup paperSize="9" scale="44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C6" sqref="C6"/>
    </sheetView>
  </sheetViews>
  <sheetFormatPr defaultRowHeight="15"/>
  <cols>
    <col min="1" max="1" width="8.85546875" customWidth="1"/>
    <col min="2" max="2" width="99.28515625" customWidth="1"/>
    <col min="3" max="4" width="8.85546875" style="315" customWidth="1"/>
  </cols>
  <sheetData>
    <row r="1" spans="1:4">
      <c r="A1" t="e">
        <f>IF(#REF!=B1,1,0)</f>
        <v>#REF!</v>
      </c>
      <c r="B1" t="e">
        <f>#REF!</f>
        <v>#REF!</v>
      </c>
      <c r="C1" s="315" t="e">
        <f>#REF!</f>
        <v>#REF!</v>
      </c>
      <c r="D1" s="315" t="e">
        <f t="shared" ref="D1:D12" si="0">C1*A1</f>
        <v>#REF!</v>
      </c>
    </row>
    <row r="2" spans="1:4">
      <c r="A2" t="e">
        <f>IF(#REF!=B2,1,0)</f>
        <v>#REF!</v>
      </c>
      <c r="B2" t="e">
        <f>#REF!</f>
        <v>#REF!</v>
      </c>
      <c r="C2" s="315" t="e">
        <f>#REF!</f>
        <v>#REF!</v>
      </c>
      <c r="D2" s="315" t="e">
        <f t="shared" si="0"/>
        <v>#REF!</v>
      </c>
    </row>
    <row r="3" spans="1:4">
      <c r="A3" t="e">
        <f>IF(#REF!=B3,1,0)</f>
        <v>#REF!</v>
      </c>
      <c r="B3" t="e">
        <f>#REF!</f>
        <v>#REF!</v>
      </c>
      <c r="C3" s="315" t="e">
        <f>#REF!</f>
        <v>#REF!</v>
      </c>
      <c r="D3" s="315" t="e">
        <f t="shared" si="0"/>
        <v>#REF!</v>
      </c>
    </row>
    <row r="4" spans="1:4">
      <c r="A4" t="e">
        <f>IF(#REF!=B4,1,0)</f>
        <v>#REF!</v>
      </c>
      <c r="C4" s="315" t="e">
        <f>#REF!</f>
        <v>#REF!</v>
      </c>
      <c r="D4" s="315" t="e">
        <f t="shared" si="0"/>
        <v>#REF!</v>
      </c>
    </row>
    <row r="5" spans="1:4">
      <c r="C5" s="315" t="e">
        <f>#REF!</f>
        <v>#REF!</v>
      </c>
      <c r="D5" s="315" t="e">
        <f>C5*A8</f>
        <v>#REF!</v>
      </c>
    </row>
    <row r="6" spans="1:4">
      <c r="A6" t="e">
        <f>IF(#REF!=B6,1,0)</f>
        <v>#REF!</v>
      </c>
      <c r="B6" s="416" t="e">
        <f>#REF!</f>
        <v>#REF!</v>
      </c>
      <c r="C6" s="315" t="e">
        <f>#REF!</f>
        <v>#REF!</v>
      </c>
      <c r="D6" s="315" t="e">
        <f>C6*A6</f>
        <v>#REF!</v>
      </c>
    </row>
    <row r="7" spans="1:4">
      <c r="A7" t="e">
        <f>IF(#REF!=B7,1,0)</f>
        <v>#REF!</v>
      </c>
      <c r="B7" s="416" t="e">
        <f>#REF!</f>
        <v>#REF!</v>
      </c>
      <c r="C7" s="315" t="e">
        <f>#REF!</f>
        <v>#REF!</v>
      </c>
      <c r="D7" s="315" t="e">
        <f t="shared" ref="D7:D8" si="1">C7*A7</f>
        <v>#REF!</v>
      </c>
    </row>
    <row r="8" spans="1:4">
      <c r="A8" t="e">
        <f>IF(#REF!=B8,1,0)</f>
        <v>#REF!</v>
      </c>
      <c r="B8" t="e">
        <f>#REF!</f>
        <v>#REF!</v>
      </c>
      <c r="C8" s="315" t="e">
        <f>#REF!</f>
        <v>#REF!</v>
      </c>
      <c r="D8" s="315" t="e">
        <f t="shared" si="1"/>
        <v>#REF!</v>
      </c>
    </row>
    <row r="9" spans="1:4">
      <c r="A9" t="e">
        <f>IF(#REF!=B9,1,0)</f>
        <v>#REF!</v>
      </c>
      <c r="B9" t="e">
        <f>#REF!</f>
        <v>#REF!</v>
      </c>
      <c r="C9" s="315" t="e">
        <f>#REF!</f>
        <v>#REF!</v>
      </c>
      <c r="D9" s="315" t="e">
        <f t="shared" si="0"/>
        <v>#REF!</v>
      </c>
    </row>
    <row r="10" spans="1:4">
      <c r="A10" t="e">
        <f>IF(#REF!=B10,1,0)</f>
        <v>#REF!</v>
      </c>
      <c r="B10" t="e">
        <f>#REF!</f>
        <v>#REF!</v>
      </c>
      <c r="C10" s="315" t="e">
        <f>#REF!</f>
        <v>#REF!</v>
      </c>
      <c r="D10" s="315" t="e">
        <f t="shared" si="0"/>
        <v>#REF!</v>
      </c>
    </row>
    <row r="11" spans="1:4">
      <c r="A11" t="e">
        <f>IF(#REF!=B11,1,0)</f>
        <v>#REF!</v>
      </c>
      <c r="B11" t="e">
        <f>#REF!</f>
        <v>#REF!</v>
      </c>
      <c r="C11" s="315" t="e">
        <f>#REF!</f>
        <v>#REF!</v>
      </c>
      <c r="D11" s="315" t="e">
        <f t="shared" si="0"/>
        <v>#REF!</v>
      </c>
    </row>
    <row r="12" spans="1:4">
      <c r="A12" t="e">
        <f>IF(#REF!=B12,1,0)</f>
        <v>#REF!</v>
      </c>
      <c r="B12" t="e">
        <f>#REF!</f>
        <v>#REF!</v>
      </c>
      <c r="C12" s="315" t="e">
        <f>#REF!</f>
        <v>#REF!</v>
      </c>
      <c r="D12" s="315" t="e">
        <f t="shared" si="0"/>
        <v>#REF!</v>
      </c>
    </row>
  </sheetData>
  <sheetProtection sheet="1" objects="1" scenarios="1"/>
  <phoneticPr fontId="8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C2" sqref="C2"/>
    </sheetView>
  </sheetViews>
  <sheetFormatPr defaultRowHeight="15"/>
  <cols>
    <col min="2" max="2" width="38.7109375" customWidth="1"/>
  </cols>
  <sheetData>
    <row r="1" spans="1:10" ht="15.75" thickBot="1">
      <c r="A1" s="265" t="s">
        <v>499</v>
      </c>
      <c r="B1" s="223"/>
      <c r="C1" s="223" t="s">
        <v>286</v>
      </c>
      <c r="D1" s="223"/>
      <c r="E1" s="223"/>
      <c r="F1" s="223"/>
    </row>
    <row r="2" spans="1:10" ht="24" thickBot="1">
      <c r="A2" s="264">
        <v>80</v>
      </c>
      <c r="B2" s="262" t="s">
        <v>217</v>
      </c>
      <c r="C2" s="263">
        <v>1.3</v>
      </c>
      <c r="D2" s="689" t="s">
        <v>500</v>
      </c>
      <c r="E2" s="690"/>
      <c r="F2" s="690"/>
      <c r="G2" s="690"/>
      <c r="H2" s="690"/>
      <c r="I2" s="690"/>
      <c r="J2" s="690"/>
    </row>
    <row r="3" spans="1:10">
      <c r="A3" s="264"/>
      <c r="B3" s="259" t="s">
        <v>230</v>
      </c>
      <c r="C3" s="151">
        <f>1*1.045</f>
        <v>1.0449999999999999</v>
      </c>
      <c r="D3" s="259"/>
      <c r="E3" s="223"/>
      <c r="F3" s="223"/>
    </row>
    <row r="4" spans="1:10">
      <c r="A4" s="264">
        <v>75</v>
      </c>
      <c r="E4" s="223"/>
      <c r="F4" s="223"/>
    </row>
    <row r="5" spans="1:10">
      <c r="A5" s="223"/>
      <c r="B5" s="223"/>
      <c r="C5" s="223"/>
      <c r="D5" s="223"/>
      <c r="E5" s="223"/>
      <c r="F5" s="223"/>
    </row>
    <row r="6" spans="1:10">
      <c r="A6" s="223"/>
      <c r="B6" s="223"/>
      <c r="C6" s="223"/>
      <c r="D6" s="223"/>
      <c r="E6" s="223"/>
      <c r="F6" s="223"/>
    </row>
    <row r="7" spans="1:10">
      <c r="A7" s="223"/>
      <c r="B7" s="223"/>
      <c r="C7" s="223"/>
      <c r="D7" s="223"/>
      <c r="E7" s="223"/>
      <c r="F7" s="223"/>
    </row>
    <row r="8" spans="1:10">
      <c r="A8" s="223"/>
      <c r="B8" s="223"/>
      <c r="C8" s="223"/>
      <c r="D8" s="223"/>
      <c r="E8" s="223"/>
      <c r="F8" s="223"/>
    </row>
    <row r="32" spans="2:4">
      <c r="B32" s="259" t="s">
        <v>489</v>
      </c>
      <c r="C32" s="260">
        <f>0.85*1.045</f>
        <v>0.88824999999999987</v>
      </c>
      <c r="D32" s="259"/>
    </row>
  </sheetData>
  <sheetProtection sheet="1" objects="1" scenarios="1"/>
  <protectedRanges>
    <protectedRange sqref="C2" name="Диапазон1"/>
  </protectedRanges>
  <mergeCells count="1">
    <mergeCell ref="D2:J2"/>
  </mergeCells>
  <phoneticPr fontId="83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20"/>
  <sheetViews>
    <sheetView showGridLines="0" view="pageBreakPreview" zoomScaleSheetLayoutView="100" workbookViewId="0">
      <selection activeCell="L27" sqref="L27"/>
    </sheetView>
  </sheetViews>
  <sheetFormatPr defaultRowHeight="15"/>
  <cols>
    <col min="1" max="1" width="3" customWidth="1"/>
  </cols>
  <sheetData>
    <row r="2" spans="1:15" ht="15.75">
      <c r="B2" s="155"/>
      <c r="C2" s="155"/>
      <c r="D2" s="155"/>
      <c r="E2" s="155"/>
      <c r="F2" s="155"/>
      <c r="G2" s="155"/>
      <c r="H2" s="155"/>
    </row>
    <row r="8" spans="1:15" ht="9.75" customHeight="1">
      <c r="A8" s="372"/>
      <c r="B8" s="691"/>
      <c r="C8" s="691"/>
      <c r="D8" s="691"/>
      <c r="E8" s="691"/>
      <c r="F8" s="691"/>
      <c r="G8" s="691"/>
      <c r="H8" s="691"/>
      <c r="I8" s="691"/>
      <c r="J8" s="691"/>
      <c r="K8" s="691"/>
      <c r="L8" s="691"/>
      <c r="M8" s="691"/>
    </row>
    <row r="9" spans="1:15" ht="27.75" customHeight="1">
      <c r="A9" s="372"/>
      <c r="B9" s="373"/>
      <c r="C9" s="372"/>
      <c r="D9" s="372"/>
      <c r="E9" s="372"/>
      <c r="F9" s="372"/>
      <c r="G9" s="372"/>
    </row>
    <row r="10" spans="1:15" ht="8.25" customHeight="1">
      <c r="A10" s="372"/>
      <c r="B10" s="372"/>
      <c r="C10" s="372"/>
      <c r="D10" s="372"/>
      <c r="E10" s="372"/>
      <c r="F10" s="372"/>
      <c r="G10" s="372"/>
    </row>
    <row r="11" spans="1:15" ht="27.75" customHeight="1">
      <c r="A11" s="372"/>
      <c r="B11" s="372"/>
      <c r="C11" s="372"/>
      <c r="D11" s="372"/>
      <c r="E11" s="372"/>
      <c r="F11" s="372"/>
      <c r="G11" s="372"/>
    </row>
    <row r="12" spans="1:15" ht="9.75" customHeight="1">
      <c r="A12" s="372"/>
      <c r="B12" s="372"/>
      <c r="C12" s="372"/>
      <c r="D12" s="372"/>
      <c r="E12" s="372"/>
      <c r="F12" s="372"/>
      <c r="G12" s="372"/>
    </row>
    <row r="13" spans="1:15" ht="27.75" customHeight="1">
      <c r="A13" s="372"/>
      <c r="B13" s="374" t="s">
        <v>108</v>
      </c>
      <c r="C13" s="342"/>
      <c r="D13" s="342"/>
      <c r="E13" s="342"/>
      <c r="F13" s="372"/>
      <c r="G13" s="372"/>
    </row>
    <row r="14" spans="1:15" ht="10.5" customHeight="1">
      <c r="A14" s="372"/>
      <c r="B14" s="375"/>
      <c r="C14" s="372"/>
      <c r="D14" s="372"/>
      <c r="E14" s="372"/>
      <c r="F14" s="372"/>
      <c r="G14" s="372"/>
    </row>
    <row r="15" spans="1:15" ht="18">
      <c r="A15" s="372"/>
      <c r="B15" s="692" t="s">
        <v>106</v>
      </c>
      <c r="C15" s="692"/>
      <c r="D15" s="692"/>
      <c r="E15" s="692"/>
      <c r="F15" s="692"/>
      <c r="G15" s="692"/>
      <c r="H15" s="692"/>
      <c r="I15" s="692"/>
      <c r="J15" s="692"/>
      <c r="K15" s="692"/>
    </row>
    <row r="16" spans="1:15" ht="18">
      <c r="A16" s="372"/>
      <c r="B16" s="693" t="s">
        <v>107</v>
      </c>
      <c r="C16" s="694"/>
      <c r="D16" s="694"/>
      <c r="E16" s="694"/>
      <c r="F16" s="376"/>
      <c r="G16" s="376"/>
      <c r="H16" s="376"/>
      <c r="I16" s="376"/>
      <c r="J16" s="376"/>
      <c r="K16" s="376"/>
      <c r="L16" s="377"/>
      <c r="M16" s="378"/>
      <c r="N16" s="339"/>
      <c r="O16" s="371"/>
    </row>
    <row r="17" spans="1:22" ht="18.75" thickBot="1">
      <c r="A17" s="372"/>
      <c r="B17" s="372" t="s">
        <v>109</v>
      </c>
      <c r="D17" s="372"/>
      <c r="E17" s="372"/>
      <c r="F17" s="372"/>
      <c r="G17" s="372"/>
    </row>
    <row r="18" spans="1:22" ht="11.25" customHeight="1" thickBot="1">
      <c r="A18" s="379"/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696"/>
      <c r="N18" s="697"/>
      <c r="O18" s="697"/>
      <c r="P18" s="697"/>
      <c r="Q18" s="697"/>
      <c r="R18" s="697"/>
      <c r="S18" s="697"/>
      <c r="T18" s="697"/>
      <c r="U18" s="697"/>
      <c r="V18" s="698"/>
    </row>
    <row r="19" spans="1:22" ht="20.25">
      <c r="A19" s="380"/>
      <c r="B19" s="380"/>
      <c r="C19" s="380"/>
      <c r="D19" s="380"/>
      <c r="E19" s="380"/>
      <c r="F19" s="380"/>
      <c r="G19" s="380"/>
      <c r="H19" s="380"/>
      <c r="I19" s="380"/>
      <c r="K19" s="381"/>
      <c r="L19" s="381"/>
      <c r="M19" s="381"/>
      <c r="N19" s="341"/>
      <c r="O19" s="381"/>
    </row>
    <row r="20" spans="1:22">
      <c r="A20" s="695" t="s">
        <v>111</v>
      </c>
      <c r="B20" s="695"/>
      <c r="C20" s="695"/>
      <c r="D20" s="695"/>
      <c r="E20" s="695"/>
      <c r="F20" s="695"/>
      <c r="G20" s="695"/>
      <c r="H20" s="695"/>
      <c r="I20" s="695"/>
      <c r="J20" s="695"/>
      <c r="K20" s="695"/>
      <c r="L20" s="695"/>
      <c r="M20" s="695"/>
      <c r="N20" s="695"/>
      <c r="O20" s="695"/>
    </row>
  </sheetData>
  <mergeCells count="5">
    <mergeCell ref="B8:M8"/>
    <mergeCell ref="B15:K15"/>
    <mergeCell ref="B16:E16"/>
    <mergeCell ref="A20:O20"/>
    <mergeCell ref="M18:V18"/>
  </mergeCells>
  <phoneticPr fontId="83" type="noConversion"/>
  <hyperlinks>
    <hyperlink ref="B16" r:id="rId1"/>
  </hyperlinks>
  <pageMargins left="0.70866141732283472" right="0.70866141732283472" top="0.74803149606299213" bottom="0.74803149606299213" header="0.31496062992125984" footer="0.31496062992125984"/>
  <pageSetup paperSize="9" scale="4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5.Складская (категории) 2022</vt:lpstr>
      <vt:lpstr>новая считалка </vt:lpstr>
      <vt:lpstr>считалка</vt:lpstr>
      <vt:lpstr>Лист1</vt:lpstr>
      <vt:lpstr>автоматическая специф. </vt:lpstr>
      <vt:lpstr>складская программа</vt:lpstr>
      <vt:lpstr>Лист2</vt:lpstr>
      <vt:lpstr>Наценка РРЦ</vt:lpstr>
      <vt:lpstr>20. Ссылки на фото </vt:lpstr>
      <vt:lpstr>'складская программа'!Область_печати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Майор</dc:creator>
  <cp:lastModifiedBy>rozhkova</cp:lastModifiedBy>
  <cp:lastPrinted>2022-03-05T07:10:39Z</cp:lastPrinted>
  <dcterms:created xsi:type="dcterms:W3CDTF">2017-02-19T06:53:12Z</dcterms:created>
  <dcterms:modified xsi:type="dcterms:W3CDTF">2022-12-04T20:08:04Z</dcterms:modified>
</cp:coreProperties>
</file>